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4520" windowHeight="13380"/>
  </bookViews>
  <sheets>
    <sheet name="Rekapitulace stavby" sheetId="1" r:id="rId1"/>
    <sheet name="03 - Soupis prací kácení dřevin" sheetId="2" r:id="rId2"/>
  </sheets>
  <definedNames>
    <definedName name="_xlnm._FilterDatabase" localSheetId="1" hidden="1">'03 - Soupis prací kácení dřevin'!$C$118:$K$204</definedName>
    <definedName name="_xlnm.Print_Titles" localSheetId="1">'03 - Soupis prací kácení dřevin'!$118:$118</definedName>
    <definedName name="_xlnm.Print_Titles" localSheetId="0">'Rekapitulace stavby'!$92:$92</definedName>
    <definedName name="_xlnm.Print_Area" localSheetId="1">'03 - Soupis prací kácení dřevin'!$C$4:$J$76,'03 - Soupis prací kácení dřevin'!$C$82:$J$100,'03 - Soupis prací kácení dřevin'!$C$106:$K$204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37" i="2"/>
  <c r="J36"/>
  <c r="AY95" i="1"/>
  <c r="J35" i="2"/>
  <c r="AX95" i="1"/>
  <c r="BI204" i="2"/>
  <c r="BH204"/>
  <c r="BG204"/>
  <c r="BF204"/>
  <c r="T204"/>
  <c r="T203" s="1"/>
  <c r="R204"/>
  <c r="R203"/>
  <c r="P204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89" s="1"/>
  <c r="E7"/>
  <c r="E109" s="1"/>
  <c r="L90" i="1"/>
  <c r="AM90"/>
  <c r="AM89"/>
  <c r="L89"/>
  <c r="AM87"/>
  <c r="L87"/>
  <c r="L85"/>
  <c r="L84"/>
  <c r="BK197" i="2"/>
  <c r="BK204"/>
  <c r="J204"/>
  <c r="J191"/>
  <c r="BK189"/>
  <c r="J189"/>
  <c r="J201"/>
  <c r="BK199"/>
  <c r="J199"/>
  <c r="J197"/>
  <c r="BK195"/>
  <c r="J195"/>
  <c r="BK193"/>
  <c r="J193"/>
  <c r="BK191"/>
  <c r="BK183"/>
  <c r="J181"/>
  <c r="J179"/>
  <c r="J177"/>
  <c r="BK175"/>
  <c r="J175"/>
  <c r="BK173"/>
  <c r="J173"/>
  <c r="BK171"/>
  <c r="J171"/>
  <c r="BK169"/>
  <c r="J169"/>
  <c r="BK167"/>
  <c r="J167"/>
  <c r="BK165"/>
  <c r="J165"/>
  <c r="BK164"/>
  <c r="J164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J150"/>
  <c r="J149"/>
  <c r="BK147"/>
  <c r="BK145"/>
  <c r="J143"/>
  <c r="BK141"/>
  <c r="J139"/>
  <c r="BK137"/>
  <c r="J135"/>
  <c r="BK133"/>
  <c r="J131"/>
  <c r="J129"/>
  <c r="J127"/>
  <c r="BK125"/>
  <c r="BK122"/>
  <c r="BK201"/>
  <c r="BK187"/>
  <c r="J187"/>
  <c r="BK185"/>
  <c r="J185"/>
  <c r="J183"/>
  <c r="BK181"/>
  <c r="BK179"/>
  <c r="BK177"/>
  <c r="BK150"/>
  <c r="BK149"/>
  <c r="J147"/>
  <c r="J145"/>
  <c r="BK143"/>
  <c r="J141"/>
  <c r="BK139"/>
  <c r="J137"/>
  <c r="BK135"/>
  <c r="J133"/>
  <c r="BK131"/>
  <c r="BK129"/>
  <c r="BK127"/>
  <c r="J125"/>
  <c r="J122"/>
  <c r="AS94" i="1"/>
  <c r="BK121" i="2" l="1"/>
  <c r="J121" s="1"/>
  <c r="J98" s="1"/>
  <c r="P121"/>
  <c r="P120"/>
  <c r="P119" s="1"/>
  <c r="AU95" i="1" s="1"/>
  <c r="AU94" s="1"/>
  <c r="R121" i="2"/>
  <c r="R120"/>
  <c r="R119" s="1"/>
  <c r="T121"/>
  <c r="T120" s="1"/>
  <c r="T119" s="1"/>
  <c r="BK203"/>
  <c r="J203" s="1"/>
  <c r="J99" s="1"/>
  <c r="E85"/>
  <c r="J113"/>
  <c r="F116"/>
  <c r="BE125"/>
  <c r="BE129"/>
  <c r="BE137"/>
  <c r="BE139"/>
  <c r="BE147"/>
  <c r="BE175"/>
  <c r="BE177"/>
  <c r="BE179"/>
  <c r="BE181"/>
  <c r="BE187"/>
  <c r="BE201"/>
  <c r="BE122"/>
  <c r="BE127"/>
  <c r="BE131"/>
  <c r="BE133"/>
  <c r="BE135"/>
  <c r="BE141"/>
  <c r="BE143"/>
  <c r="BE145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7"/>
  <c r="BE169"/>
  <c r="BE171"/>
  <c r="BE173"/>
  <c r="BE183"/>
  <c r="BE185"/>
  <c r="BE204"/>
  <c r="BE191"/>
  <c r="BE193"/>
  <c r="BE195"/>
  <c r="BE197"/>
  <c r="BE189"/>
  <c r="BE199"/>
  <c r="F37"/>
  <c r="BD95" i="1" s="1"/>
  <c r="BD94" s="1"/>
  <c r="W33" s="1"/>
  <c r="F35" i="2"/>
  <c r="BB95" i="1"/>
  <c r="BB94" s="1"/>
  <c r="AX94" s="1"/>
  <c r="F34" i="2"/>
  <c r="BA95" i="1" s="1"/>
  <c r="BA94" s="1"/>
  <c r="W30" s="1"/>
  <c r="F36" i="2"/>
  <c r="BC95" i="1" s="1"/>
  <c r="BC94" s="1"/>
  <c r="W32" s="1"/>
  <c r="J34" i="2"/>
  <c r="AW95" i="1" s="1"/>
  <c r="BK120" i="2" l="1"/>
  <c r="BK119" s="1"/>
  <c r="J119" s="1"/>
  <c r="J96" s="1"/>
  <c r="AY94" i="1"/>
  <c r="J33" i="2"/>
  <c r="AV95" i="1" s="1"/>
  <c r="AT95" s="1"/>
  <c r="AW94"/>
  <c r="AK30" s="1"/>
  <c r="W31"/>
  <c r="F33" i="2"/>
  <c r="AZ95" i="1" s="1"/>
  <c r="AZ94" s="1"/>
  <c r="W29" s="1"/>
  <c r="J120" i="2" l="1"/>
  <c r="J97" s="1"/>
  <c r="J30"/>
  <c r="AG95" i="1" s="1"/>
  <c r="AG94" s="1"/>
  <c r="AK26" s="1"/>
  <c r="AV94"/>
  <c r="AK29" s="1"/>
  <c r="AK35" l="1"/>
  <c r="J39" i="2"/>
  <c r="AN95" i="1"/>
  <c r="AT94"/>
  <c r="AN94"/>
</calcChain>
</file>

<file path=xl/sharedStrings.xml><?xml version="1.0" encoding="utf-8"?>
<sst xmlns="http://schemas.openxmlformats.org/spreadsheetml/2006/main" count="1225" uniqueCount="342">
  <si>
    <t>Export Komplet</t>
  </si>
  <si>
    <t/>
  </si>
  <si>
    <t>2.0</t>
  </si>
  <si>
    <t>ZAMOK</t>
  </si>
  <si>
    <t>False</t>
  </si>
  <si>
    <t>{8350f49f-ae57-4627-bf1e-ccda55d444f2}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</si>
  <si>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</si>
  <si>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</si>
  <si>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</si>
  <si>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</si>
  <si>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</si>
  <si>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</si>
  <si>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</si>
  <si>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1570</t>
  </si>
  <si>
    <t>Stavba:</t>
  </si>
  <si>
    <t>Tréninková hala pro míčové sporty Vodova-aktualizace 2022</t>
  </si>
  <si>
    <t>KSO:</t>
  </si>
  <si>
    <t>CC-CZ:</t>
  </si>
  <si>
    <t>Místo:</t>
  </si>
  <si>
    <t>Brno Královo Pole</t>
  </si>
  <si>
    <t>Datum:</t>
  </si>
  <si>
    <t>19. 5. 2022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</si>
  <si>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</si>
  <si>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</si>
  <si>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</si>
  <si>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</si>
  <si>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</si>
  <si>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</si>
  <si>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</si>
  <si>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</si>
  <si>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46344535</t>
  </si>
  <si>
    <t>ZaKT Brno, Ponávka 185/2, 602 00 Brno</t>
  </si>
  <si>
    <t>CZ46344535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</si>
  <si>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</si>
  <si>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</si>
  <si>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</si>
  <si>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</si>
  <si>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</si>
  <si>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</si>
  <si>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</si>
  <si>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</si>
  <si>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</si>
  <si>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</si>
  <si>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</si>
  <si>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</si>
  <si>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</si>
  <si>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</si>
  <si>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</si>
  <si>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</si>
  <si>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</si>
  <si>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</si>
  <si>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</si>
  <si>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</si>
  <si>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</si>
  <si>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</si>
  <si>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</si>
  <si>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</si>
  <si>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</si>
  <si>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</si>
  <si>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</si>
  <si>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</si>
  <si>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</si>
  <si>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</si>
  <si>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</si>
  <si>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</si>
  <si>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</si>
  <si>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</si>
  <si>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</si>
  <si>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</si>
  <si>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</si>
  <si>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</si>
  <si>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</si>
  <si>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</si>
  <si>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</si>
  <si>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</si>
  <si>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</si>
  <si>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</si>
  <si>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</si>
  <si>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</si>
  <si>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003</t>
  </si>
  <si>
    <t>STA</t>
  </si>
  <si>
    <t>1</t>
  </si>
  <si>
    <t>{dbedc141-c94e-4283-bbee-711e0f7c54c7}</t>
  </si>
  <si>
    <t>2</t>
  </si>
  <si>
    <t>KRYCÍ LIST SOUPISU PRACÍ</t>
  </si>
  <si>
    <t>Objekt:</t>
  </si>
  <si>
    <t>Brno, Královo Pole</t>
  </si>
  <si>
    <t>Statutární město Brno, Dominikánské nám.196/1,Brno</t>
  </si>
  <si>
    <t>Ing. Jana Janíková</t>
  </si>
  <si>
    <t>ZaKT s.r.o., Ponávka 185/2, 602 00 Brno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</si>
  <si>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</si>
  <si>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</si>
  <si>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</si>
  <si>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</si>
  <si>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</si>
  <si>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</si>
  <si>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</si>
  <si>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</si>
  <si>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</si>
  <si>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</si>
  <si>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</si>
  <si>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</si>
  <si>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</si>
  <si>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</si>
  <si>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</si>
  <si>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</si>
  <si>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</si>
  <si>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</si>
  <si>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</si>
  <si>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</si>
  <si>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</si>
  <si>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</si>
  <si>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</si>
  <si>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</si>
  <si>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</si>
  <si>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</si>
  <si>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111212355</t>
  </si>
  <si>
    <t>Odstranění nevhodných dřevin průměru kmene do 100 mm výšky přes 1 m s odstraněním pařezu přes 100 do 500 m2 v rovině nebo na svahu do 1:5</t>
  </si>
  <si>
    <t>m2</t>
  </si>
  <si>
    <t>CS ÚRS 2021 01</t>
  </si>
  <si>
    <t>4</t>
  </si>
  <si>
    <t>-1834795134</t>
  </si>
  <si>
    <t>P</t>
  </si>
  <si>
    <t>Poznámka k položce:_x000D_
dle inventarizační tabulky dř.č.: 7, část 30, 31</t>
  </si>
  <si>
    <t>VV</t>
  </si>
  <si>
    <t>79+24+24</t>
  </si>
  <si>
    <t>111212352</t>
  </si>
  <si>
    <t>Odstranění nevhodných dřevin průměru kmene do 100 mm výšky přes 1 m s odstraněním pařezu do 100 m2 na svahu přes 1:5 do 1:2</t>
  </si>
  <si>
    <t>2005389169</t>
  </si>
  <si>
    <t>Poznámka k položce:_x000D_
dle inventarizační tabulky dř.č.: část 30</t>
  </si>
  <si>
    <t>3</t>
  </si>
  <si>
    <t>162301501</t>
  </si>
  <si>
    <t>Vodorovné přemístění smýcených křovin do průměru kmene 100 mm na vzdálenost do 5 000 m</t>
  </si>
  <si>
    <t>1823493066</t>
  </si>
  <si>
    <t>79+56+24</t>
  </si>
  <si>
    <t>112101101</t>
  </si>
  <si>
    <t>Odstranění stromů s odřezáním kmene a s odvětvením listnatých, průměru kmene přes 100 do 300 mm</t>
  </si>
  <si>
    <t>kus</t>
  </si>
  <si>
    <t>34232879</t>
  </si>
  <si>
    <t>Poznámka k položce:_x000D_
dle inventarizační tabulky dř.č.: 8</t>
  </si>
  <si>
    <t>5</t>
  </si>
  <si>
    <t>112101102</t>
  </si>
  <si>
    <t>Odstranění stromů s odřezáním kmene a s odvětvením listnatých, průměru kmene přes 300 do 500 mm</t>
  </si>
  <si>
    <t>-1455498413</t>
  </si>
  <si>
    <t>Poznámka k položce:_x000D_
dle inventarizační tabulky dř.č.: 9-3 kmeny, 22, 24, 25, 27, 28-1kmen, 29</t>
  </si>
  <si>
    <t>6</t>
  </si>
  <si>
    <t>112101103</t>
  </si>
  <si>
    <t>Odstranění stromů s odřezáním kmene a s odvětvením listnatých, průměru kmene přes 500 do 700 mm</t>
  </si>
  <si>
    <t>-261791467</t>
  </si>
  <si>
    <t>Poznámka k položce:_x000D_
dle inventarizační tabulky dř.č.: 10, 23, 26, 32, 33</t>
  </si>
  <si>
    <t>7</t>
  </si>
  <si>
    <t>112101121</t>
  </si>
  <si>
    <t>Odstranění stromů s odřezáním kmene a s odvětvením jehličnatých bez odkornění, průměru kmene přes 100 do 300 mm</t>
  </si>
  <si>
    <t>1821458905</t>
  </si>
  <si>
    <t>Poznámka k položce:_x000D_
dle inventarizační tabulky dř.č.:  17, 18, 19, 21</t>
  </si>
  <si>
    <t>8</t>
  </si>
  <si>
    <t>112101122</t>
  </si>
  <si>
    <t>Odstranění stromů s odřezáním kmene a s odvětvením jehličnatých bez odkornění, průměru kmene přes 300 do 500 mm</t>
  </si>
  <si>
    <t>148310951</t>
  </si>
  <si>
    <t>Poznámka k položce:_x000D_
dle inventarizační tabulky dř.č.: 11, 12, 13, 15, 16, 20</t>
  </si>
  <si>
    <t>9</t>
  </si>
  <si>
    <t>112101123</t>
  </si>
  <si>
    <t>Odstranění stromů s odřezáním kmene a s odvětvením jehličnatých bez odkornění, průměru kmene přes 500 do 700 mm</t>
  </si>
  <si>
    <t>-1520963528</t>
  </si>
  <si>
    <t xml:space="preserve">Poznámka k položce:_x000D_
dle inventarizační tabulky dř.č.: 14, 28-1 kmen </t>
  </si>
  <si>
    <t>10</t>
  </si>
  <si>
    <t>112251101</t>
  </si>
  <si>
    <t>Odstranění pařezů strojně s jejich vykopáním, vytrháním nebo odstřelením průměru přes 100 do 300 mm</t>
  </si>
  <si>
    <t>-503187147</t>
  </si>
  <si>
    <t>Poznámka k položce:_x000D_
dle inventarizační tabulky dř.č.: 8, 17, 18, 19, 21</t>
  </si>
  <si>
    <t>11</t>
  </si>
  <si>
    <t>112251102</t>
  </si>
  <si>
    <t>Odstranění pařezů strojně s jejich vykopáním, vytrháním nebo odstřelením průměru přes 300 do 500 mm</t>
  </si>
  <si>
    <t>617515169</t>
  </si>
  <si>
    <t>Poznámka k položce:_x000D_
dle inventarizační tabulky dř.č.: 11, 12, 13, 15, 16, 20, 22, 24, 25, 27, 29</t>
  </si>
  <si>
    <t>12</t>
  </si>
  <si>
    <t>112251103</t>
  </si>
  <si>
    <t>Odstranění pařezů strojně s jejich vykopáním, vytrháním nebo odstřelením průměru přes 500 do 700 mm</t>
  </si>
  <si>
    <t>-875785657</t>
  </si>
  <si>
    <t>Poznámka k položce:_x000D_
dle inventarizační tabulky dř.č.: 10, 14, 23, 26, 32, 33</t>
  </si>
  <si>
    <t>13</t>
  </si>
  <si>
    <t>112251104</t>
  </si>
  <si>
    <t>Odstranění pařezů strojně s jejich vykopáním, vytrháním nebo odstřelením průměru přes 700 do 900 mm</t>
  </si>
  <si>
    <t>-80680952</t>
  </si>
  <si>
    <t>Poznámka k položce:_x000D_
dle inventarizační tabulky dř.č.: 9, 28</t>
  </si>
  <si>
    <t>14</t>
  </si>
  <si>
    <t>162201401</t>
  </si>
  <si>
    <t>Vodorovné přemístění větví, kmenů nebo pařezů s naložením, složením a dopravou do 1000 m větví stromů listnatých, průměru kmene přes 100 do 300 mm</t>
  </si>
  <si>
    <t>1991828330</t>
  </si>
  <si>
    <t>162201402</t>
  </si>
  <si>
    <t>Vodorovné přemístění větví, kmenů nebo pařezů s naložením, složením a dopravou do 1000 m větví stromů listnatých, průměru kmene přes 300 do 500 mm</t>
  </si>
  <si>
    <t>2141382777</t>
  </si>
  <si>
    <t>16</t>
  </si>
  <si>
    <t>162201403</t>
  </si>
  <si>
    <t>Vodorovné přemístění větví, kmenů nebo pařezů s naložením, složením a dopravou do 1000 m větví stromů listnatých, průměru kmene přes 500 do 700 mm</t>
  </si>
  <si>
    <t>2126923551</t>
  </si>
  <si>
    <t>17</t>
  </si>
  <si>
    <t>162201405</t>
  </si>
  <si>
    <t>Vodorovné přemístění větví, kmenů nebo pařezů s naložením, složením a dopravou do 1000 m větví stromů jehličnatých, průměru kmene přes 100 do 300 mm</t>
  </si>
  <si>
    <t>733234916</t>
  </si>
  <si>
    <t>18</t>
  </si>
  <si>
    <t>162201406</t>
  </si>
  <si>
    <t>Vodorovné přemístění větví, kmenů nebo pařezů s naložením, složením a dopravou do 1000 m větví stromů jehličnatých, průměru kmene přes 300 do 500 mm</t>
  </si>
  <si>
    <t>-778566600</t>
  </si>
  <si>
    <t>19</t>
  </si>
  <si>
    <t>162201407</t>
  </si>
  <si>
    <t>Vodorovné přemístění větví, kmenů nebo pařezů s naložením, složením a dopravou do 1000 m větví stromů jehličnatých, průměru kmene přes 500 do 700 mm</t>
  </si>
  <si>
    <t>866129539</t>
  </si>
  <si>
    <t>20</t>
  </si>
  <si>
    <t>162201411</t>
  </si>
  <si>
    <t>Vodorovné přemístění větví, kmenů nebo pařezů s naložením, složením a dopravou do 1000 m kmenů stromů listnatých, průměru přes 100 do 300 mm</t>
  </si>
  <si>
    <t>386693629</t>
  </si>
  <si>
    <t>162201412</t>
  </si>
  <si>
    <t>Vodorovné přemístění větví, kmenů nebo pařezů s naložením, složením a dopravou do 1000 m kmenů stromů listnatých, průměru přes 300 do 500 mm</t>
  </si>
  <si>
    <t>2028183590</t>
  </si>
  <si>
    <t>22</t>
  </si>
  <si>
    <t>162201413</t>
  </si>
  <si>
    <t>Vodorovné přemístění větví, kmenů nebo pařezů s naložením, složením a dopravou do 1000 m kmenů stromů listnatých, průměru přes 500 do 700 mm</t>
  </si>
  <si>
    <t>2020091992</t>
  </si>
  <si>
    <t>23</t>
  </si>
  <si>
    <t>162201415</t>
  </si>
  <si>
    <t>Vodorovné přemístění větví, kmenů nebo pařezů s naložením, složením a dopravou do 1000 m kmenů stromů jehličnatých, průměru přes 100 do 300 mm</t>
  </si>
  <si>
    <t>-1657508485</t>
  </si>
  <si>
    <t>24</t>
  </si>
  <si>
    <t>162201416</t>
  </si>
  <si>
    <t>Vodorovné přemístění větví, kmenů nebo pařezů s naložením, složením a dopravou do 1000 m kmenů stromů jehličnatých, průměru přes 300 do 500 mm</t>
  </si>
  <si>
    <t>2106133535</t>
  </si>
  <si>
    <t>25</t>
  </si>
  <si>
    <t>162201417</t>
  </si>
  <si>
    <t>Vodorovné přemístění větví, kmenů nebo pařezů s naložením, složením a dopravou do 1000 m kmenů stromů jehličnatých, průměru přes 500 do 700 mm</t>
  </si>
  <si>
    <t>60835059</t>
  </si>
  <si>
    <t>26</t>
  </si>
  <si>
    <t>162201421</t>
  </si>
  <si>
    <t>Vodorovné přemístění větví, kmenů nebo pařezů s naložením, složením a dopravou do 1000 m pařezů kmenů, průměru přes 100 do 300 mm</t>
  </si>
  <si>
    <t>-1470816336</t>
  </si>
  <si>
    <t>27</t>
  </si>
  <si>
    <t>162201422</t>
  </si>
  <si>
    <t>Vodorovné přemístění větví, kmenů nebo pařezů s naložením, složením a dopravou do 1000 m pařezů kmenů, průměru přes 300 do 500 mm</t>
  </si>
  <si>
    <t>1192507348</t>
  </si>
  <si>
    <t>28</t>
  </si>
  <si>
    <t>162201423</t>
  </si>
  <si>
    <t>Vodorovné přemístění větví, kmenů nebo pařezů s naložením, složením a dopravou do 1000 m pařezů kmenů, průměru přes 500 do 700 mm</t>
  </si>
  <si>
    <t>-1236129971</t>
  </si>
  <si>
    <t>29</t>
  </si>
  <si>
    <t>162201424</t>
  </si>
  <si>
    <t>Vodorovné přemístění větví, kmenů nebo pařezů s naložením, složením a dopravou do 1000 m pařezů kmenů, průměru přes 700 do 900 mm</t>
  </si>
  <si>
    <t>-669644855</t>
  </si>
  <si>
    <t>30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</si>
  <si>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</si>
  <si>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</si>
  <si>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-2001991345</t>
  </si>
  <si>
    <t>1*10</t>
  </si>
  <si>
    <t>31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</si>
  <si>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</si>
  <si>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</si>
  <si>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-2116273740</t>
  </si>
  <si>
    <t>9*10</t>
  </si>
  <si>
    <t>32</t>
  </si>
  <si>
    <t>162301933</t>
  </si>
  <si>
    <t>Vodorovné přemístění větví, kmenů nebo pařezů s naložením, složením a dopravou Příplatek k cenám za každých dalších i započatých 1000 m přes 1000 m větví stromů listnatých, průměru kmene přes 500 do 700 mm</t>
  </si>
  <si>
    <t>1569158265</t>
  </si>
  <si>
    <t>5*10</t>
  </si>
  <si>
    <t>33</t>
  </si>
  <si>
    <t>162301941</t>
  </si>
  <si>
    <t>Vodorovné přemístění větví, kmenů nebo pařezů s naložením, složením a dopravou Příplatek k cenám za každých dalších i započatých 1000 m přes 1000 m větví stromů jehličnatých, o průměru kmene přes 100 do 300 mm</t>
  </si>
  <si>
    <t>-1776983958</t>
  </si>
  <si>
    <t>4*10</t>
  </si>
  <si>
    <t>34</t>
  </si>
  <si>
    <t>162301942</t>
  </si>
  <si>
    <t>Vodorovné přemístění větví, kmenů nebo pařezů s naložením, složením a dopravou Příplatek k cenám za každých dalších i započatých 1000 m přes 1000 m větví stromů jehličnatých, o průměru kmene přes 300 do 500 mm</t>
  </si>
  <si>
    <t>603190033</t>
  </si>
  <si>
    <t>6*10</t>
  </si>
  <si>
    <t>35</t>
  </si>
  <si>
    <t>162301943</t>
  </si>
  <si>
    <t>Vodorovné přemístění větví, kmenů nebo pařezů s naložením, složením a dopravou Příplatek k cenám za každých dalších i započatých 1000 m přes 1000 m větví stromů jehličnatých, o průměru kmene přes 500 do 700 mm</t>
  </si>
  <si>
    <t>-112390043</t>
  </si>
  <si>
    <t>2*10</t>
  </si>
  <si>
    <t>36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</si>
  <si>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</si>
  <si>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</si>
  <si>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23019222</t>
  </si>
  <si>
    <t>37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</si>
  <si>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</si>
  <si>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</si>
  <si>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-1775487356</t>
  </si>
  <si>
    <t>38</t>
  </si>
  <si>
    <t>162301953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</si>
  <si>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</si>
  <si>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1644180439</t>
  </si>
  <si>
    <t>39</t>
  </si>
  <si>
    <t>162301961</t>
  </si>
  <si>
    <t>Vodorovné přemístění větví, kmenů nebo pařezů s naložením, složením a dopravou Příplatek k cenám za každých dalších i započatých 1000 m přes 1000 m kmenů stromů jehličnatých, průměru přes 100 do 300 mm</t>
  </si>
  <si>
    <t>-2116791509</t>
  </si>
  <si>
    <t>40</t>
  </si>
  <si>
    <t>162301962</t>
  </si>
  <si>
    <t>Vodorovné přemístění větví, kmenů nebo pařezů s naložením, složením a dopravou Příplatek k cenám za každých dalších i započatých 1000 m přes 1000 m kmenů stromů jehličnatých, průměru přes 300 do 500 mm</t>
  </si>
  <si>
    <t>-1848974366</t>
  </si>
  <si>
    <t>41</t>
  </si>
  <si>
    <t>162301963</t>
  </si>
  <si>
    <t>Vodorovné přemístění větví, kmenů nebo pařezů s naložením, složením a dopravou Příplatek k cenám za každých dalších i započatých 1000 m přes 1000 m kmenů stromů jehličnatých, průměru přes 500 do 700 mm</t>
  </si>
  <si>
    <t>-1007896185</t>
  </si>
  <si>
    <t>42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</si>
  <si>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</si>
  <si>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</si>
  <si>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1623188855</t>
  </si>
  <si>
    <t>43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</si>
  <si>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</si>
  <si>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</si>
  <si>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-1406681715</t>
  </si>
  <si>
    <t>11*10</t>
  </si>
  <si>
    <t>44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</si>
  <si>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</si>
  <si>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</si>
  <si>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1690419069</t>
  </si>
  <si>
    <t>45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</si>
  <si>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</si>
  <si>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</si>
  <si>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-1731189186</t>
  </si>
  <si>
    <t>46</t>
  </si>
  <si>
    <t>184818231</t>
  </si>
  <si>
    <t>Ochrana kmene bedněním před poškozením stavebním provozem zřízení včetně odstranění výšky bednění do 2 m průměru kmene do 300 mm</t>
  </si>
  <si>
    <t>-1489042011</t>
  </si>
  <si>
    <t>Poznámka k položce:_x000D_
dle inventarizační tabulky dř.č.: 1, 2</t>
  </si>
  <si>
    <t>47</t>
  </si>
  <si>
    <t>184818232</t>
  </si>
  <si>
    <t>Ochrana kmene bedněním před poškozením stavebním provozem zřízení včetně odstranění výšky bednění do 2 m průměru kmene přes 300 do 500 mm</t>
  </si>
  <si>
    <t>631584152</t>
  </si>
  <si>
    <t>Poznámka k položce:_x000D_
dle inventarizační tabulky dř.č.:  35</t>
  </si>
  <si>
    <t>48</t>
  </si>
  <si>
    <t>184818233</t>
  </si>
  <si>
    <t>Ochrana kmene bedněním před poškozením stavebním provozem zřízení včetně odstranění výšky bednění do 2 m průměru kmene přes 500 do 700 mm</t>
  </si>
  <si>
    <t>-439226637</t>
  </si>
  <si>
    <t>Poznámka k položce:_x000D_
dle inventarizační tabulky dř.č.: 34</t>
  </si>
  <si>
    <t>998</t>
  </si>
  <si>
    <t>Přesun hmot</t>
  </si>
  <si>
    <t>49</t>
  </si>
  <si>
    <t>998231311</t>
  </si>
  <si>
    <t>Přesun hmot pro sadovnické a krajinářské úpravy - strojně dopravní vzdálenost do 5000 m</t>
  </si>
  <si>
    <t>t</t>
  </si>
  <si>
    <t>-776134148</t>
  </si>
  <si>
    <t>03 - Soupis prací kácení dřevin</t>
  </si>
  <si>
    <t>Soupis prací kácení dřevin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</si>
</sst>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18" fillId="3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8" fillId="3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3" borderId="16" xfId="0" applyFont="1" applyFill="1" applyBorder="1" applyAlignment="1" applyProtection="1">
      <alignment horizontal="center" vertical="center" wrapText="1"/>
    </xf>
    <xf numFmtId="0" fontId="18" fillId="3" borderId="17" xfId="0" applyFont="1" applyFill="1" applyBorder="1" applyAlignment="1" applyProtection="1">
      <alignment horizontal="center" vertical="center" wrapText="1"/>
    </xf>
    <xf numFmtId="0" fontId="18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9" fillId="0" borderId="19" xfId="0" applyFont="1" applyBorder="1" applyAlignment="1" applyProtection="1">
      <alignment horizontal="left" vertical="center"/>
    </xf>
    <xf numFmtId="0" fontId="19" fillId="0" borderId="20" xfId="0" applyFont="1" applyBorder="1" applyAlignment="1" applyProtection="1">
      <alignment horizontal="center"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3" borderId="6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left" vertical="center"/>
    </xf>
    <xf numFmtId="0" fontId="18" fillId="3" borderId="7" xfId="0" applyFont="1" applyFill="1" applyBorder="1" applyAlignment="1" applyProtection="1">
      <alignment horizontal="center" vertical="center"/>
    </xf>
    <xf numFmtId="0" fontId="18" fillId="3" borderId="7" xfId="0" applyFont="1" applyFill="1" applyBorder="1" applyAlignment="1" applyProtection="1">
      <alignment horizontal="right" vertical="center"/>
    </xf>
    <xf numFmtId="0" fontId="18" fillId="3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zoomScale="85" zoomScaleNormal="85" workbookViewId="0">
      <selection activeCell="AC19" sqref="AC1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S4" s="15" t="s">
        <v>11</v>
      </c>
    </row>
    <row r="5" spans="1:74" s="1" customFormat="1" ht="12" customHeight="1">
      <c r="B5" s="19"/>
      <c r="C5" s="20"/>
      <c r="D5" s="23" t="s">
        <v>12</v>
      </c>
      <c r="E5" s="20"/>
      <c r="F5" s="20"/>
      <c r="G5" s="20"/>
      <c r="H5" s="20"/>
      <c r="I5" s="20"/>
      <c r="J5" s="20"/>
      <c r="K5" s="206" t="s">
        <v>13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0"/>
      <c r="AQ5" s="20"/>
      <c r="AR5" s="18"/>
      <c r="BS5" s="15" t="s">
        <v>6</v>
      </c>
    </row>
    <row r="6" spans="1:74" s="1" customFormat="1" ht="36.950000000000003" customHeight="1">
      <c r="B6" s="19"/>
      <c r="C6" s="20"/>
      <c r="D6" s="25" t="s">
        <v>14</v>
      </c>
      <c r="E6" s="20"/>
      <c r="F6" s="20"/>
      <c r="G6" s="20"/>
      <c r="H6" s="20"/>
      <c r="I6" s="20"/>
      <c r="J6" s="20"/>
      <c r="K6" s="208" t="s">
        <v>15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20"/>
      <c r="AQ6" s="20"/>
      <c r="AR6" s="18"/>
      <c r="BS6" s="15" t="s">
        <v>6</v>
      </c>
    </row>
    <row r="7" spans="1:74" s="1" customFormat="1" ht="12" customHeight="1">
      <c r="B7" s="19"/>
      <c r="C7" s="20"/>
      <c r="D7" s="26" t="s">
        <v>16</v>
      </c>
      <c r="E7" s="20"/>
      <c r="F7" s="20"/>
      <c r="G7" s="20"/>
      <c r="H7" s="20"/>
      <c r="I7" s="20"/>
      <c r="J7" s="20"/>
      <c r="K7" s="24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17</v>
      </c>
      <c r="AL7" s="20"/>
      <c r="AM7" s="20"/>
      <c r="AN7" s="24" t="s">
        <v>1</v>
      </c>
      <c r="AO7" s="20"/>
      <c r="AP7" s="20"/>
      <c r="AQ7" s="20"/>
      <c r="AR7" s="18"/>
      <c r="BS7" s="15" t="s">
        <v>6</v>
      </c>
    </row>
    <row r="8" spans="1:74" s="1" customFormat="1" ht="12" customHeight="1">
      <c r="B8" s="19"/>
      <c r="C8" s="20"/>
      <c r="D8" s="26" t="s">
        <v>18</v>
      </c>
      <c r="E8" s="20"/>
      <c r="F8" s="20"/>
      <c r="G8" s="20"/>
      <c r="H8" s="20"/>
      <c r="I8" s="20"/>
      <c r="J8" s="20"/>
      <c r="K8" s="24" t="s">
        <v>19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20</v>
      </c>
      <c r="AL8" s="20"/>
      <c r="AM8" s="20"/>
      <c r="AN8" s="24" t="s">
        <v>21</v>
      </c>
      <c r="AO8" s="20"/>
      <c r="AP8" s="20"/>
      <c r="AQ8" s="20"/>
      <c r="AR8" s="18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S9" s="15" t="s">
        <v>6</v>
      </c>
    </row>
    <row r="10" spans="1:74" s="1" customFormat="1" ht="12" customHeight="1">
      <c r="B10" s="19"/>
      <c r="C10" s="20"/>
      <c r="D10" s="26" t="s">
        <v>22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23</v>
      </c>
      <c r="AL10" s="20"/>
      <c r="AM10" s="20"/>
      <c r="AN10" s="24" t="s">
        <v>1</v>
      </c>
      <c r="AO10" s="20"/>
      <c r="AP10" s="20"/>
      <c r="AQ10" s="20"/>
      <c r="AR10" s="18"/>
      <c r="BS10" s="15" t="s">
        <v>6</v>
      </c>
    </row>
    <row r="11" spans="1:74" s="1" customFormat="1" ht="18.399999999999999" customHeight="1">
      <c r="B11" s="19"/>
      <c r="C11" s="20"/>
      <c r="D11" s="20"/>
      <c r="E11" s="24" t="s">
        <v>24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25</v>
      </c>
      <c r="AL11" s="20"/>
      <c r="AM11" s="20"/>
      <c r="AN11" s="24" t="s">
        <v>1</v>
      </c>
      <c r="AO11" s="20"/>
      <c r="AP11" s="20"/>
      <c r="AQ11" s="20"/>
      <c r="AR11" s="18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S12" s="15" t="s">
        <v>6</v>
      </c>
    </row>
    <row r="13" spans="1:74" s="1" customFormat="1" ht="12" customHeight="1">
      <c r="B13" s="19"/>
      <c r="C13" s="20"/>
      <c r="D13" s="26" t="s">
        <v>26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23</v>
      </c>
      <c r="AL13" s="20"/>
      <c r="AM13" s="20"/>
      <c r="AN13" s="24" t="s">
        <v>1</v>
      </c>
      <c r="AO13" s="20"/>
      <c r="AP13" s="20"/>
      <c r="AQ13" s="20"/>
      <c r="AR13" s="18"/>
      <c r="BS13" s="15" t="s">
        <v>6</v>
      </c>
    </row>
    <row r="14" spans="1:74" ht="12.75">
      <c r="B14" s="19"/>
      <c r="C14" s="20"/>
      <c r="D14" s="20"/>
      <c r="E14" s="24" t="s">
        <v>24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25</v>
      </c>
      <c r="AL14" s="20"/>
      <c r="AM14" s="20"/>
      <c r="AN14" s="24" t="s">
        <v>1</v>
      </c>
      <c r="AO14" s="20"/>
      <c r="AP14" s="20"/>
      <c r="AQ14" s="20"/>
      <c r="AR14" s="18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S15" s="15" t="s">
        <v>4</v>
      </c>
    </row>
    <row r="16" spans="1:74" s="1" customFormat="1" ht="12" customHeight="1">
      <c r="B16" s="19"/>
      <c r="C16" s="20"/>
      <c r="D16" s="26" t="s">
        <v>27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23</v>
      </c>
      <c r="AL16" s="20"/>
      <c r="AM16" s="20"/>
      <c r="AN16" s="24" t="s">
        <v>1</v>
      </c>
      <c r="AO16" s="20"/>
      <c r="AP16" s="20"/>
      <c r="AQ16" s="20"/>
      <c r="AR16" s="18"/>
      <c r="BS16" s="15" t="s">
        <v>4</v>
      </c>
    </row>
    <row r="17" spans="1:71" s="1" customFormat="1" ht="18.399999999999999" customHeight="1">
      <c r="B17" s="19"/>
      <c r="C17" s="20"/>
      <c r="D17" s="20"/>
      <c r="E17" s="24" t="s">
        <v>24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25</v>
      </c>
      <c r="AL17" s="20"/>
      <c r="AM17" s="20"/>
      <c r="AN17" s="24" t="s">
        <v>1</v>
      </c>
      <c r="AO17" s="20"/>
      <c r="AP17" s="20"/>
      <c r="AQ17" s="20"/>
      <c r="AR17" s="18"/>
      <c r="BS17" s="15" t="s">
        <v>28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S18" s="15" t="s">
        <v>6</v>
      </c>
    </row>
    <row r="19" spans="1:71" s="1" customFormat="1" ht="12" customHeight="1">
      <c r="B19" s="19"/>
      <c r="C19" s="20"/>
      <c r="D19" s="26" t="s">
        <v>29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23</v>
      </c>
      <c r="AL19" s="20"/>
      <c r="AM19" s="20"/>
      <c r="AN19" s="24" t="s">
        <v>30</v>
      </c>
      <c r="AO19" s="20"/>
      <c r="AP19" s="20"/>
      <c r="AQ19" s="20"/>
      <c r="AR19" s="18"/>
      <c r="BS19" s="15" t="s">
        <v>6</v>
      </c>
    </row>
    <row r="20" spans="1:71" s="1" customFormat="1" ht="18.399999999999999" customHeight="1">
      <c r="B20" s="19"/>
      <c r="C20" s="20"/>
      <c r="D20" s="20"/>
      <c r="E20" s="24" t="s">
        <v>31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25</v>
      </c>
      <c r="AL20" s="20"/>
      <c r="AM20" s="20"/>
      <c r="AN20" s="24" t="s">
        <v>32</v>
      </c>
      <c r="AO20" s="20"/>
      <c r="AP20" s="20"/>
      <c r="AQ20" s="20"/>
      <c r="AR20" s="18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</row>
    <row r="22" spans="1:71" s="1" customFormat="1" ht="12" customHeight="1">
      <c r="B22" s="19"/>
      <c r="C22" s="20"/>
      <c r="D22" s="26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</row>
    <row r="23" spans="1:71" s="1" customFormat="1" ht="16.5" customHeight="1">
      <c r="B23" s="19"/>
      <c r="C23" s="20"/>
      <c r="D23" s="20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20"/>
      <c r="AP23" s="20"/>
      <c r="AQ23" s="20"/>
      <c r="AR23" s="18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</row>
    <row r="25" spans="1:71" s="1" customFormat="1" ht="6.95" customHeight="1">
      <c r="B25" s="19"/>
      <c r="C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0"/>
      <c r="AQ25" s="20"/>
      <c r="AR25" s="18"/>
    </row>
    <row r="26" spans="1:71" s="2" customFormat="1" ht="25.9" customHeight="1">
      <c r="A26" s="29"/>
      <c r="B26" s="30"/>
      <c r="C26" s="31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0">
        <f>ROUND(AG94,2)</f>
        <v>0</v>
      </c>
      <c r="AL26" s="211"/>
      <c r="AM26" s="211"/>
      <c r="AN26" s="211"/>
      <c r="AO26" s="211"/>
      <c r="AP26" s="31"/>
      <c r="AQ26" s="31"/>
      <c r="AR26" s="34"/>
      <c r="BE26" s="29"/>
    </row>
    <row r="27" spans="1:71" s="2" customFormat="1" ht="6.95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9"/>
    </row>
    <row r="28" spans="1:71" s="2" customFormat="1" ht="12.75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12" t="s">
        <v>35</v>
      </c>
      <c r="M28" s="212"/>
      <c r="N28" s="212"/>
      <c r="O28" s="212"/>
      <c r="P28" s="212"/>
      <c r="Q28" s="31"/>
      <c r="R28" s="31"/>
      <c r="S28" s="31"/>
      <c r="T28" s="31"/>
      <c r="U28" s="31"/>
      <c r="V28" s="31"/>
      <c r="W28" s="212" t="s">
        <v>36</v>
      </c>
      <c r="X28" s="212"/>
      <c r="Y28" s="212"/>
      <c r="Z28" s="212"/>
      <c r="AA28" s="212"/>
      <c r="AB28" s="212"/>
      <c r="AC28" s="212"/>
      <c r="AD28" s="212"/>
      <c r="AE28" s="212"/>
      <c r="AF28" s="31"/>
      <c r="AG28" s="31"/>
      <c r="AH28" s="31"/>
      <c r="AI28" s="31"/>
      <c r="AJ28" s="31"/>
      <c r="AK28" s="212" t="s">
        <v>37</v>
      </c>
      <c r="AL28" s="212"/>
      <c r="AM28" s="212"/>
      <c r="AN28" s="212"/>
      <c r="AO28" s="212"/>
      <c r="AP28" s="31"/>
      <c r="AQ28" s="31"/>
      <c r="AR28" s="34"/>
      <c r="BE28" s="29"/>
    </row>
    <row r="29" spans="1:71" s="3" customFormat="1" ht="14.45" customHeight="1">
      <c r="B29" s="35"/>
      <c r="C29" s="36"/>
      <c r="D29" s="26" t="s">
        <v>38</v>
      </c>
      <c r="E29" s="36"/>
      <c r="F29" s="26" t="s">
        <v>39</v>
      </c>
      <c r="G29" s="36"/>
      <c r="H29" s="36"/>
      <c r="I29" s="36"/>
      <c r="J29" s="36"/>
      <c r="K29" s="36"/>
      <c r="L29" s="215">
        <v>0.21</v>
      </c>
      <c r="M29" s="214"/>
      <c r="N29" s="214"/>
      <c r="O29" s="214"/>
      <c r="P29" s="214"/>
      <c r="Q29" s="36"/>
      <c r="R29" s="36"/>
      <c r="S29" s="36"/>
      <c r="T29" s="36"/>
      <c r="U29" s="36"/>
      <c r="V29" s="36"/>
      <c r="W29" s="213">
        <f>ROUND(AZ94, 2)</f>
        <v>0</v>
      </c>
      <c r="X29" s="214"/>
      <c r="Y29" s="214"/>
      <c r="Z29" s="214"/>
      <c r="AA29" s="214"/>
      <c r="AB29" s="214"/>
      <c r="AC29" s="214"/>
      <c r="AD29" s="214"/>
      <c r="AE29" s="214"/>
      <c r="AF29" s="36"/>
      <c r="AG29" s="36"/>
      <c r="AH29" s="36"/>
      <c r="AI29" s="36"/>
      <c r="AJ29" s="36"/>
      <c r="AK29" s="213">
        <f>ROUND(AV94, 2)</f>
        <v>0</v>
      </c>
      <c r="AL29" s="214"/>
      <c r="AM29" s="214"/>
      <c r="AN29" s="214"/>
      <c r="AO29" s="214"/>
      <c r="AP29" s="36"/>
      <c r="AQ29" s="36"/>
      <c r="AR29" s="37"/>
    </row>
    <row r="30" spans="1:71" s="3" customFormat="1" ht="14.45" customHeight="1">
      <c r="B30" s="35"/>
      <c r="C30" s="36"/>
      <c r="D30" s="36"/>
      <c r="E30" s="36"/>
      <c r="F30" s="26" t="s">
        <v>40</v>
      </c>
      <c r="G30" s="36"/>
      <c r="H30" s="36"/>
      <c r="I30" s="36"/>
      <c r="J30" s="36"/>
      <c r="K30" s="36"/>
      <c r="L30" s="215">
        <v>0.15</v>
      </c>
      <c r="M30" s="214"/>
      <c r="N30" s="214"/>
      <c r="O30" s="214"/>
      <c r="P30" s="214"/>
      <c r="Q30" s="36"/>
      <c r="R30" s="36"/>
      <c r="S30" s="36"/>
      <c r="T30" s="36"/>
      <c r="U30" s="36"/>
      <c r="V30" s="36"/>
      <c r="W30" s="213">
        <f>ROUND(BA94, 2)</f>
        <v>0</v>
      </c>
      <c r="X30" s="214"/>
      <c r="Y30" s="214"/>
      <c r="Z30" s="214"/>
      <c r="AA30" s="214"/>
      <c r="AB30" s="214"/>
      <c r="AC30" s="214"/>
      <c r="AD30" s="214"/>
      <c r="AE30" s="214"/>
      <c r="AF30" s="36"/>
      <c r="AG30" s="36"/>
      <c r="AH30" s="36"/>
      <c r="AI30" s="36"/>
      <c r="AJ30" s="36"/>
      <c r="AK30" s="213">
        <f>ROUND(AW94, 2)</f>
        <v>0</v>
      </c>
      <c r="AL30" s="214"/>
      <c r="AM30" s="214"/>
      <c r="AN30" s="214"/>
      <c r="AO30" s="214"/>
      <c r="AP30" s="36"/>
      <c r="AQ30" s="36"/>
      <c r="AR30" s="37"/>
    </row>
    <row r="31" spans="1:71" s="3" customFormat="1" ht="14.45" hidden="1" customHeight="1">
      <c r="B31" s="35"/>
      <c r="C31" s="36"/>
      <c r="D31" s="36"/>
      <c r="E31" s="36"/>
      <c r="F31" s="26" t="s">
        <v>41</v>
      </c>
      <c r="G31" s="36"/>
      <c r="H31" s="36"/>
      <c r="I31" s="36"/>
      <c r="J31" s="36"/>
      <c r="K31" s="36"/>
      <c r="L31" s="215">
        <v>0.21</v>
      </c>
      <c r="M31" s="214"/>
      <c r="N31" s="214"/>
      <c r="O31" s="214"/>
      <c r="P31" s="214"/>
      <c r="Q31" s="36"/>
      <c r="R31" s="36"/>
      <c r="S31" s="36"/>
      <c r="T31" s="36"/>
      <c r="U31" s="36"/>
      <c r="V31" s="36"/>
      <c r="W31" s="213">
        <f>ROUND(BB94, 2)</f>
        <v>0</v>
      </c>
      <c r="X31" s="214"/>
      <c r="Y31" s="214"/>
      <c r="Z31" s="214"/>
      <c r="AA31" s="214"/>
      <c r="AB31" s="214"/>
      <c r="AC31" s="214"/>
      <c r="AD31" s="214"/>
      <c r="AE31" s="214"/>
      <c r="AF31" s="36"/>
      <c r="AG31" s="36"/>
      <c r="AH31" s="36"/>
      <c r="AI31" s="36"/>
      <c r="AJ31" s="36"/>
      <c r="AK31" s="213">
        <v>0</v>
      </c>
      <c r="AL31" s="214"/>
      <c r="AM31" s="214"/>
      <c r="AN31" s="214"/>
      <c r="AO31" s="214"/>
      <c r="AP31" s="36"/>
      <c r="AQ31" s="36"/>
      <c r="AR31" s="37"/>
    </row>
    <row r="32" spans="1:71" s="3" customFormat="1" ht="14.45" hidden="1" customHeight="1">
      <c r="B32" s="35"/>
      <c r="C32" s="36"/>
      <c r="D32" s="36"/>
      <c r="E32" s="36"/>
      <c r="F32" s="26" t="s">
        <v>42</v>
      </c>
      <c r="G32" s="36"/>
      <c r="H32" s="36"/>
      <c r="I32" s="36"/>
      <c r="J32" s="36"/>
      <c r="K32" s="36"/>
      <c r="L32" s="215">
        <v>0.15</v>
      </c>
      <c r="M32" s="214"/>
      <c r="N32" s="214"/>
      <c r="O32" s="214"/>
      <c r="P32" s="214"/>
      <c r="Q32" s="36"/>
      <c r="R32" s="36"/>
      <c r="S32" s="36"/>
      <c r="T32" s="36"/>
      <c r="U32" s="36"/>
      <c r="V32" s="36"/>
      <c r="W32" s="213">
        <f>ROUND(BC94, 2)</f>
        <v>0</v>
      </c>
      <c r="X32" s="214"/>
      <c r="Y32" s="214"/>
      <c r="Z32" s="214"/>
      <c r="AA32" s="214"/>
      <c r="AB32" s="214"/>
      <c r="AC32" s="214"/>
      <c r="AD32" s="214"/>
      <c r="AE32" s="214"/>
      <c r="AF32" s="36"/>
      <c r="AG32" s="36"/>
      <c r="AH32" s="36"/>
      <c r="AI32" s="36"/>
      <c r="AJ32" s="36"/>
      <c r="AK32" s="213">
        <v>0</v>
      </c>
      <c r="AL32" s="214"/>
      <c r="AM32" s="214"/>
      <c r="AN32" s="214"/>
      <c r="AO32" s="214"/>
      <c r="AP32" s="36"/>
      <c r="AQ32" s="36"/>
      <c r="AR32" s="37"/>
    </row>
    <row r="33" spans="1:57" s="3" customFormat="1" ht="14.45" hidden="1" customHeight="1">
      <c r="B33" s="35"/>
      <c r="C33" s="36"/>
      <c r="D33" s="36"/>
      <c r="E33" s="36"/>
      <c r="F33" s="26" t="s">
        <v>43</v>
      </c>
      <c r="G33" s="36"/>
      <c r="H33" s="36"/>
      <c r="I33" s="36"/>
      <c r="J33" s="36"/>
      <c r="K33" s="36"/>
      <c r="L33" s="215">
        <v>0</v>
      </c>
      <c r="M33" s="214"/>
      <c r="N33" s="214"/>
      <c r="O33" s="214"/>
      <c r="P33" s="214"/>
      <c r="Q33" s="36"/>
      <c r="R33" s="36"/>
      <c r="S33" s="36"/>
      <c r="T33" s="36"/>
      <c r="U33" s="36"/>
      <c r="V33" s="36"/>
      <c r="W33" s="213">
        <f>ROUND(BD94, 2)</f>
        <v>0</v>
      </c>
      <c r="X33" s="214"/>
      <c r="Y33" s="214"/>
      <c r="Z33" s="214"/>
      <c r="AA33" s="214"/>
      <c r="AB33" s="214"/>
      <c r="AC33" s="214"/>
      <c r="AD33" s="214"/>
      <c r="AE33" s="214"/>
      <c r="AF33" s="36"/>
      <c r="AG33" s="36"/>
      <c r="AH33" s="36"/>
      <c r="AI33" s="36"/>
      <c r="AJ33" s="36"/>
      <c r="AK33" s="213">
        <v>0</v>
      </c>
      <c r="AL33" s="214"/>
      <c r="AM33" s="214"/>
      <c r="AN33" s="214"/>
      <c r="AO33" s="214"/>
      <c r="AP33" s="36"/>
      <c r="AQ33" s="36"/>
      <c r="AR33" s="37"/>
    </row>
    <row r="34" spans="1:57" s="2" customFormat="1" ht="6.95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9"/>
    </row>
    <row r="35" spans="1:57" s="2" customFormat="1" ht="25.9" customHeight="1">
      <c r="A35" s="29"/>
      <c r="B35" s="30"/>
      <c r="C35" s="38"/>
      <c r="D35" s="39" t="s">
        <v>44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45</v>
      </c>
      <c r="U35" s="40"/>
      <c r="V35" s="40"/>
      <c r="W35" s="40"/>
      <c r="X35" s="216" t="s">
        <v>46</v>
      </c>
      <c r="Y35" s="217"/>
      <c r="Z35" s="217"/>
      <c r="AA35" s="217"/>
      <c r="AB35" s="217"/>
      <c r="AC35" s="40"/>
      <c r="AD35" s="40"/>
      <c r="AE35" s="40"/>
      <c r="AF35" s="40"/>
      <c r="AG35" s="40"/>
      <c r="AH35" s="40"/>
      <c r="AI35" s="40"/>
      <c r="AJ35" s="40"/>
      <c r="AK35" s="218">
        <f>SUM(AK26:AK33)</f>
        <v>0</v>
      </c>
      <c r="AL35" s="217"/>
      <c r="AM35" s="217"/>
      <c r="AN35" s="217"/>
      <c r="AO35" s="219"/>
      <c r="AP35" s="38"/>
      <c r="AQ35" s="38"/>
      <c r="AR35" s="34"/>
      <c r="BE35" s="29"/>
    </row>
    <row r="36" spans="1:57" s="2" customFormat="1" ht="6.95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  <c r="BE36" s="29"/>
    </row>
    <row r="37" spans="1:57" s="2" customFormat="1" ht="14.45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  <c r="BE37" s="29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2"/>
      <c r="C49" s="43"/>
      <c r="D49" s="44" t="s">
        <v>47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48</v>
      </c>
      <c r="AI49" s="45"/>
      <c r="AJ49" s="45"/>
      <c r="AK49" s="45"/>
      <c r="AL49" s="45"/>
      <c r="AM49" s="45"/>
      <c r="AN49" s="45"/>
      <c r="AO49" s="45"/>
      <c r="AP49" s="43"/>
      <c r="AQ49" s="43"/>
      <c r="AR49" s="46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29"/>
      <c r="B60" s="30"/>
      <c r="C60" s="31"/>
      <c r="D60" s="47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7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7" t="s">
        <v>49</v>
      </c>
      <c r="AI60" s="33"/>
      <c r="AJ60" s="33"/>
      <c r="AK60" s="33"/>
      <c r="AL60" s="33"/>
      <c r="AM60" s="47" t="s">
        <v>50</v>
      </c>
      <c r="AN60" s="33"/>
      <c r="AO60" s="33"/>
      <c r="AP60" s="31"/>
      <c r="AQ60" s="31"/>
      <c r="AR60" s="34"/>
      <c r="BE60" s="29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29"/>
      <c r="B64" s="30"/>
      <c r="C64" s="31"/>
      <c r="D64" s="44" t="s">
        <v>51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4" t="s">
        <v>52</v>
      </c>
      <c r="AI64" s="48"/>
      <c r="AJ64" s="48"/>
      <c r="AK64" s="48"/>
      <c r="AL64" s="48"/>
      <c r="AM64" s="48"/>
      <c r="AN64" s="48"/>
      <c r="AO64" s="48"/>
      <c r="AP64" s="31"/>
      <c r="AQ64" s="31"/>
      <c r="AR64" s="34"/>
      <c r="BE64" s="29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29"/>
      <c r="B75" s="30"/>
      <c r="C75" s="31"/>
      <c r="D75" s="47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7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7" t="s">
        <v>49</v>
      </c>
      <c r="AI75" s="33"/>
      <c r="AJ75" s="33"/>
      <c r="AK75" s="33"/>
      <c r="AL75" s="33"/>
      <c r="AM75" s="47" t="s">
        <v>50</v>
      </c>
      <c r="AN75" s="33"/>
      <c r="AO75" s="33"/>
      <c r="AP75" s="31"/>
      <c r="AQ75" s="31"/>
      <c r="AR75" s="34"/>
      <c r="BE75" s="29"/>
    </row>
    <row r="76" spans="1:57" s="2" customFormat="1" ht="11.25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  <c r="BE76" s="29"/>
    </row>
    <row r="77" spans="1:57" s="2" customFormat="1" ht="6.95" customHeight="1">
      <c r="A77" s="29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  <c r="BE77" s="29"/>
    </row>
    <row r="81" spans="1:91" s="2" customFormat="1" ht="6.95" customHeight="1">
      <c r="A81" s="29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  <c r="BE81" s="29"/>
    </row>
    <row r="82" spans="1:91" s="2" customFormat="1" ht="24.95" customHeight="1">
      <c r="A82" s="29"/>
      <c r="B82" s="30"/>
      <c r="C82" s="21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  <c r="BE82" s="29"/>
    </row>
    <row r="83" spans="1:91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  <c r="BE83" s="29"/>
    </row>
    <row r="84" spans="1:91" s="4" customFormat="1" ht="12" customHeight="1">
      <c r="B84" s="53"/>
      <c r="C84" s="26" t="s">
        <v>12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1570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5" customFormat="1" ht="36.950000000000003" customHeight="1">
      <c r="B85" s="56"/>
      <c r="C85" s="57" t="s">
        <v>14</v>
      </c>
      <c r="D85" s="58"/>
      <c r="E85" s="58"/>
      <c r="F85" s="58"/>
      <c r="G85" s="58"/>
      <c r="H85" s="58"/>
      <c r="I85" s="58"/>
      <c r="J85" s="58"/>
      <c r="K85" s="58"/>
      <c r="L85" s="220" t="str">
        <f>K6</f>
        <v>Tréninková hala pro míčové sporty Vodova-aktualizace 2022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P85" s="58"/>
      <c r="AQ85" s="58"/>
      <c r="AR85" s="59"/>
    </row>
    <row r="86" spans="1:91" s="2" customFormat="1" ht="6.95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  <c r="BE86" s="29"/>
    </row>
    <row r="87" spans="1:91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>Brno Královo Pole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222" t="str">
        <f>IF(AN8= "","",AN8)</f>
        <v>19. 5. 2022</v>
      </c>
      <c r="AN87" s="222"/>
      <c r="AO87" s="31"/>
      <c r="AP87" s="31"/>
      <c r="AQ87" s="31"/>
      <c r="AR87" s="34"/>
      <c r="BE87" s="29"/>
    </row>
    <row r="88" spans="1:91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  <c r="BE88" s="29"/>
    </row>
    <row r="89" spans="1:91" s="2" customFormat="1" ht="15.2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5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27</v>
      </c>
      <c r="AJ89" s="31"/>
      <c r="AK89" s="31"/>
      <c r="AL89" s="31"/>
      <c r="AM89" s="223" t="str">
        <f>IF(E17="","",E17)</f>
        <v xml:space="preserve"> </v>
      </c>
      <c r="AN89" s="224"/>
      <c r="AO89" s="224"/>
      <c r="AP89" s="224"/>
      <c r="AQ89" s="31"/>
      <c r="AR89" s="34"/>
      <c r="AS89" s="225" t="s">
        <v>54</v>
      </c>
      <c r="AT89" s="226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9"/>
    </row>
    <row r="90" spans="1:91" s="2" customFormat="1" ht="25.7" customHeight="1">
      <c r="A90" s="29"/>
      <c r="B90" s="30"/>
      <c r="C90" s="26" t="s">
        <v>26</v>
      </c>
      <c r="D90" s="31"/>
      <c r="E90" s="31"/>
      <c r="F90" s="31"/>
      <c r="G90" s="31"/>
      <c r="H90" s="31"/>
      <c r="I90" s="31"/>
      <c r="J90" s="31"/>
      <c r="K90" s="31"/>
      <c r="L90" s="5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29</v>
      </c>
      <c r="AJ90" s="31"/>
      <c r="AK90" s="31"/>
      <c r="AL90" s="31"/>
      <c r="AM90" s="223" t="str">
        <f>IF(E20="","",E20)</f>
        <v>ZaKT Brno, Ponávka 185/2, 602 00 Brno</v>
      </c>
      <c r="AN90" s="224"/>
      <c r="AO90" s="224"/>
      <c r="AP90" s="224"/>
      <c r="AQ90" s="31"/>
      <c r="AR90" s="34"/>
      <c r="AS90" s="227"/>
      <c r="AT90" s="228"/>
      <c r="AU90" s="64"/>
      <c r="AV90" s="64"/>
      <c r="AW90" s="64"/>
      <c r="AX90" s="64"/>
      <c r="AY90" s="64"/>
      <c r="AZ90" s="64"/>
      <c r="BA90" s="64"/>
      <c r="BB90" s="64"/>
      <c r="BC90" s="64"/>
      <c r="BD90" s="65"/>
      <c r="BE90" s="29"/>
    </row>
    <row r="91" spans="1:91" s="2" customFormat="1" ht="10.9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29"/>
      <c r="AT91" s="230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9"/>
    </row>
    <row r="92" spans="1:91" s="2" customFormat="1" ht="29.25" customHeight="1">
      <c r="A92" s="29"/>
      <c r="B92" s="30"/>
      <c r="C92" s="231" t="s">
        <v>55</v>
      </c>
      <c r="D92" s="232"/>
      <c r="E92" s="232"/>
      <c r="F92" s="232"/>
      <c r="G92" s="232"/>
      <c r="H92" s="68"/>
      <c r="I92" s="233" t="s">
        <v>56</v>
      </c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4" t="s">
        <v>57</v>
      </c>
      <c r="AH92" s="232"/>
      <c r="AI92" s="232"/>
      <c r="AJ92" s="232"/>
      <c r="AK92" s="232"/>
      <c r="AL92" s="232"/>
      <c r="AM92" s="232"/>
      <c r="AN92" s="233" t="s">
        <v>58</v>
      </c>
      <c r="AO92" s="232"/>
      <c r="AP92" s="235"/>
      <c r="AQ92" s="69" t="s">
        <v>59</v>
      </c>
      <c r="AR92" s="34"/>
      <c r="AS92" s="70" t="s">
        <v>60</v>
      </c>
      <c r="AT92" s="71" t="s">
        <v>61</v>
      </c>
      <c r="AU92" s="71" t="s">
        <v>62</v>
      </c>
      <c r="AV92" s="71" t="s">
        <v>63</v>
      </c>
      <c r="AW92" s="71" t="s">
        <v>64</v>
      </c>
      <c r="AX92" s="71" t="s">
        <v>65</v>
      </c>
      <c r="AY92" s="71" t="s">
        <v>66</v>
      </c>
      <c r="AZ92" s="71" t="s">
        <v>67</v>
      </c>
      <c r="BA92" s="71" t="s">
        <v>68</v>
      </c>
      <c r="BB92" s="71" t="s">
        <v>69</v>
      </c>
      <c r="BC92" s="71" t="s">
        <v>70</v>
      </c>
      <c r="BD92" s="72" t="s">
        <v>71</v>
      </c>
      <c r="BE92" s="29"/>
    </row>
    <row r="93" spans="1:91" s="2" customFormat="1" ht="10.9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  <c r="BE93" s="29"/>
    </row>
    <row r="94" spans="1:91" s="6" customFormat="1" ht="32.450000000000003" customHeight="1">
      <c r="B94" s="76"/>
      <c r="C94" s="77" t="s">
        <v>72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39">
        <f>ROUND(AG95,2)</f>
        <v>0</v>
      </c>
      <c r="AH94" s="239"/>
      <c r="AI94" s="239"/>
      <c r="AJ94" s="239"/>
      <c r="AK94" s="239"/>
      <c r="AL94" s="239"/>
      <c r="AM94" s="239"/>
      <c r="AN94" s="240">
        <f>SUM(AG94,AT94)</f>
        <v>0</v>
      </c>
      <c r="AO94" s="240"/>
      <c r="AP94" s="240"/>
      <c r="AQ94" s="80" t="s">
        <v>1</v>
      </c>
      <c r="AR94" s="81"/>
      <c r="AS94" s="82">
        <f>ROUND(AS95,2)</f>
        <v>0</v>
      </c>
      <c r="AT94" s="83">
        <f>ROUND(SUM(AV94:AW94),2)</f>
        <v>0</v>
      </c>
      <c r="AU94" s="84">
        <f>ROUND(AU95,5)</f>
        <v>185.44623000000001</v>
      </c>
      <c r="AV94" s="83">
        <f>ROUND(AZ94*L29,2)</f>
        <v>0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>
        <f>ROUND(AZ95,2)</f>
        <v>0</v>
      </c>
      <c r="BA94" s="83">
        <f>ROUND(BA95,2)</f>
        <v>0</v>
      </c>
      <c r="BB94" s="83">
        <f>ROUND(BB95,2)</f>
        <v>0</v>
      </c>
      <c r="BC94" s="83">
        <f>ROUND(BC95,2)</f>
        <v>0</v>
      </c>
      <c r="BD94" s="85">
        <f>ROUND(BD95,2)</f>
        <v>0</v>
      </c>
      <c r="BS94" s="86" t="s">
        <v>73</v>
      </c>
      <c r="BT94" s="86" t="s">
        <v>74</v>
      </c>
      <c r="BU94" s="87" t="s">
        <v>75</v>
      </c>
      <c r="BV94" s="86" t="s">
        <v>76</v>
      </c>
      <c r="BW94" s="86" t="s">
        <v>5</v>
      </c>
      <c r="BX94" s="86" t="s">
        <v>77</v>
      </c>
      <c r="CL94" s="86" t="s">
        <v>1</v>
      </c>
    </row>
    <row r="95" spans="1:91" s="7" customFormat="1" ht="16.5" customHeight="1">
      <c r="A95" s="88" t="s">
        <v>78</v>
      </c>
      <c r="B95" s="89"/>
      <c r="C95" s="90"/>
      <c r="D95" s="238" t="s">
        <v>79</v>
      </c>
      <c r="E95" s="238"/>
      <c r="F95" s="238"/>
      <c r="G95" s="238"/>
      <c r="H95" s="238"/>
      <c r="I95" s="91"/>
      <c r="J95" s="238" t="s">
        <v>341</v>
      </c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238"/>
      <c r="AF95" s="238"/>
      <c r="AG95" s="236">
        <f>'03 - Soupis prací kácení dřevin'!J30</f>
        <v>0</v>
      </c>
      <c r="AH95" s="237"/>
      <c r="AI95" s="237"/>
      <c r="AJ95" s="237"/>
      <c r="AK95" s="237"/>
      <c r="AL95" s="237"/>
      <c r="AM95" s="237"/>
      <c r="AN95" s="236">
        <f>SUM(AG95,AT95)</f>
        <v>0</v>
      </c>
      <c r="AO95" s="237"/>
      <c r="AP95" s="237"/>
      <c r="AQ95" s="92" t="s">
        <v>80</v>
      </c>
      <c r="AR95" s="93"/>
      <c r="AS95" s="94">
        <v>0</v>
      </c>
      <c r="AT95" s="95">
        <f>ROUND(SUM(AV95:AW95),2)</f>
        <v>0</v>
      </c>
      <c r="AU95" s="96">
        <f>'03 - Soupis prací kácení dřevin'!P119</f>
        <v>185.44623100000007</v>
      </c>
      <c r="AV95" s="95">
        <f>'03 - Soupis prací kácení dřevin'!J33</f>
        <v>0</v>
      </c>
      <c r="AW95" s="95">
        <f>'03 - Soupis prací kácení dřevin'!J34</f>
        <v>0</v>
      </c>
      <c r="AX95" s="95">
        <f>'03 - Soupis prací kácení dřevin'!J35</f>
        <v>0</v>
      </c>
      <c r="AY95" s="95">
        <f>'03 - Soupis prací kácení dřevin'!J36</f>
        <v>0</v>
      </c>
      <c r="AZ95" s="95">
        <f>'03 - Soupis prací kácení dřevin'!F33</f>
        <v>0</v>
      </c>
      <c r="BA95" s="95">
        <f>'03 - Soupis prací kácení dřevin'!F34</f>
        <v>0</v>
      </c>
      <c r="BB95" s="95">
        <f>'03 - Soupis prací kácení dřevin'!F35</f>
        <v>0</v>
      </c>
      <c r="BC95" s="95">
        <f>'03 - Soupis prací kácení dřevin'!F36</f>
        <v>0</v>
      </c>
      <c r="BD95" s="97">
        <f>'03 - Soupis prací kácení dřevin'!F37</f>
        <v>0</v>
      </c>
      <c r="BT95" s="98" t="s">
        <v>81</v>
      </c>
      <c r="BV95" s="98" t="s">
        <v>76</v>
      </c>
      <c r="BW95" s="98" t="s">
        <v>82</v>
      </c>
      <c r="BX95" s="98" t="s">
        <v>5</v>
      </c>
      <c r="CL95" s="98" t="s">
        <v>1</v>
      </c>
      <c r="CM95" s="98" t="s">
        <v>83</v>
      </c>
    </row>
    <row r="96" spans="1:91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34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password="CCE1" sheet="1" objects="1" scenarios="1"/>
  <protectedRanges>
    <protectedRange sqref="H13:AI15 AL13:AP14" name="Oblast1"/>
  </protectedRanges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03 - Rozpočet kácení dřevi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05"/>
  <sheetViews>
    <sheetView showGridLines="0" zoomScale="85" zoomScaleNormal="85" workbookViewId="0">
      <selection activeCell="H14" sqref="H1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20"/>
    </row>
    <row r="2" spans="1:46" s="1" customFormat="1" ht="36.950000000000003" customHeight="1"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AT2" s="15" t="s">
        <v>82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8"/>
      <c r="AT3" s="15" t="s">
        <v>83</v>
      </c>
    </row>
    <row r="4" spans="1:46" s="1" customFormat="1" ht="24.95" customHeight="1">
      <c r="B4" s="18"/>
      <c r="D4" s="101" t="s">
        <v>84</v>
      </c>
      <c r="L4" s="18"/>
      <c r="M4" s="102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03" t="s">
        <v>14</v>
      </c>
      <c r="L6" s="18"/>
    </row>
    <row r="7" spans="1:46" s="1" customFormat="1" ht="16.5" customHeight="1">
      <c r="B7" s="18"/>
      <c r="E7" s="242" t="str">
        <f>'Rekapitulace stavby'!K6</f>
        <v>Tréninková hala pro míčové sporty Vodova-aktualizace 2022</v>
      </c>
      <c r="F7" s="243"/>
      <c r="G7" s="243"/>
      <c r="H7" s="243"/>
      <c r="L7" s="18"/>
    </row>
    <row r="8" spans="1:46" s="2" customFormat="1" ht="12" customHeight="1">
      <c r="A8" s="29"/>
      <c r="B8" s="34"/>
      <c r="C8" s="29"/>
      <c r="D8" s="103" t="s">
        <v>85</v>
      </c>
      <c r="E8" s="29"/>
      <c r="F8" s="29"/>
      <c r="G8" s="29"/>
      <c r="H8" s="29"/>
      <c r="I8" s="29"/>
      <c r="J8" s="29"/>
      <c r="K8" s="29"/>
      <c r="L8" s="46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4"/>
      <c r="C9" s="29"/>
      <c r="D9" s="29"/>
      <c r="E9" s="244" t="s">
        <v>340</v>
      </c>
      <c r="F9" s="245"/>
      <c r="G9" s="245"/>
      <c r="H9" s="245"/>
      <c r="I9" s="29"/>
      <c r="J9" s="29"/>
      <c r="K9" s="29"/>
      <c r="L9" s="46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4"/>
      <c r="C10" s="29"/>
      <c r="D10" s="29"/>
      <c r="E10" s="29"/>
      <c r="F10" s="29"/>
      <c r="G10" s="29"/>
      <c r="H10" s="29"/>
      <c r="I10" s="29"/>
      <c r="J10" s="29"/>
      <c r="K10" s="29"/>
      <c r="L10" s="46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4"/>
      <c r="C11" s="29"/>
      <c r="D11" s="103" t="s">
        <v>16</v>
      </c>
      <c r="E11" s="29"/>
      <c r="F11" s="104" t="s">
        <v>1</v>
      </c>
      <c r="G11" s="29"/>
      <c r="H11" s="29"/>
      <c r="I11" s="103" t="s">
        <v>17</v>
      </c>
      <c r="J11" s="104" t="s">
        <v>1</v>
      </c>
      <c r="K11" s="29"/>
      <c r="L11" s="46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4"/>
      <c r="C12" s="29"/>
      <c r="D12" s="103" t="s">
        <v>18</v>
      </c>
      <c r="E12" s="29"/>
      <c r="F12" s="104" t="s">
        <v>86</v>
      </c>
      <c r="G12" s="29"/>
      <c r="H12" s="29"/>
      <c r="I12" s="103" t="s">
        <v>20</v>
      </c>
      <c r="J12" s="105" t="str">
        <f>'Rekapitulace stavby'!AN8</f>
        <v>19. 5. 2022</v>
      </c>
      <c r="K12" s="29"/>
      <c r="L12" s="46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4"/>
      <c r="C13" s="29"/>
      <c r="D13" s="29"/>
      <c r="E13" s="29"/>
      <c r="F13" s="29"/>
      <c r="G13" s="29"/>
      <c r="H13" s="29"/>
      <c r="I13" s="29"/>
      <c r="J13" s="29"/>
      <c r="K13" s="29"/>
      <c r="L13" s="46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4"/>
      <c r="C14" s="29"/>
      <c r="D14" s="103" t="s">
        <v>22</v>
      </c>
      <c r="E14" s="29"/>
      <c r="F14" s="29"/>
      <c r="G14" s="29"/>
      <c r="H14" s="29"/>
      <c r="I14" s="103" t="s">
        <v>23</v>
      </c>
      <c r="J14" s="104" t="s">
        <v>1</v>
      </c>
      <c r="K14" s="29"/>
      <c r="L14" s="46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4"/>
      <c r="C15" s="29"/>
      <c r="D15" s="29"/>
      <c r="E15" s="104" t="s">
        <v>87</v>
      </c>
      <c r="F15" s="29"/>
      <c r="G15" s="29"/>
      <c r="H15" s="29"/>
      <c r="I15" s="103" t="s">
        <v>25</v>
      </c>
      <c r="J15" s="104" t="s">
        <v>1</v>
      </c>
      <c r="K15" s="29"/>
      <c r="L15" s="46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4"/>
      <c r="C16" s="29"/>
      <c r="D16" s="29"/>
      <c r="E16" s="29"/>
      <c r="F16" s="29"/>
      <c r="G16" s="29"/>
      <c r="H16" s="29"/>
      <c r="I16" s="29"/>
      <c r="J16" s="29"/>
      <c r="K16" s="29"/>
      <c r="L16" s="46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4"/>
      <c r="C17" s="29"/>
      <c r="D17" s="103" t="s">
        <v>26</v>
      </c>
      <c r="E17" s="29"/>
      <c r="F17" s="29"/>
      <c r="G17" s="29"/>
      <c r="H17" s="29"/>
      <c r="I17" s="103" t="s">
        <v>23</v>
      </c>
      <c r="J17" s="104" t="str">
        <f>'Rekapitulace stavby'!AN13</f>
        <v/>
      </c>
      <c r="K17" s="29"/>
      <c r="L17" s="46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4"/>
      <c r="C18" s="29"/>
      <c r="D18" s="29"/>
      <c r="E18" s="246" t="str">
        <f>'Rekapitulace stavby'!E14</f>
        <v xml:space="preserve"> </v>
      </c>
      <c r="F18" s="246"/>
      <c r="G18" s="246"/>
      <c r="H18" s="246"/>
      <c r="I18" s="103" t="s">
        <v>25</v>
      </c>
      <c r="J18" s="104" t="str">
        <f>'Rekapitulace stavby'!AN14</f>
        <v/>
      </c>
      <c r="K18" s="29"/>
      <c r="L18" s="46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4"/>
      <c r="C19" s="29"/>
      <c r="D19" s="29"/>
      <c r="E19" s="29"/>
      <c r="F19" s="29"/>
      <c r="G19" s="29"/>
      <c r="H19" s="29"/>
      <c r="I19" s="29"/>
      <c r="J19" s="29"/>
      <c r="K19" s="29"/>
      <c r="L19" s="46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4"/>
      <c r="C20" s="29"/>
      <c r="D20" s="103" t="s">
        <v>27</v>
      </c>
      <c r="E20" s="29"/>
      <c r="F20" s="29"/>
      <c r="G20" s="29"/>
      <c r="H20" s="29"/>
      <c r="I20" s="103" t="s">
        <v>23</v>
      </c>
      <c r="J20" s="104" t="s">
        <v>1</v>
      </c>
      <c r="K20" s="29"/>
      <c r="L20" s="46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4"/>
      <c r="C21" s="29"/>
      <c r="D21" s="29"/>
      <c r="E21" s="104" t="s">
        <v>88</v>
      </c>
      <c r="F21" s="29"/>
      <c r="G21" s="29"/>
      <c r="H21" s="29"/>
      <c r="I21" s="103" t="s">
        <v>25</v>
      </c>
      <c r="J21" s="104" t="s">
        <v>1</v>
      </c>
      <c r="K21" s="29"/>
      <c r="L21" s="46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4"/>
      <c r="C22" s="29"/>
      <c r="D22" s="29"/>
      <c r="E22" s="29"/>
      <c r="F22" s="29"/>
      <c r="G22" s="29"/>
      <c r="H22" s="29"/>
      <c r="I22" s="29"/>
      <c r="J22" s="29"/>
      <c r="K22" s="29"/>
      <c r="L22" s="46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4"/>
      <c r="C23" s="29"/>
      <c r="D23" s="103" t="s">
        <v>29</v>
      </c>
      <c r="E23" s="29"/>
      <c r="F23" s="29"/>
      <c r="G23" s="29"/>
      <c r="H23" s="29"/>
      <c r="I23" s="103" t="s">
        <v>23</v>
      </c>
      <c r="J23" s="104" t="s">
        <v>30</v>
      </c>
      <c r="K23" s="29"/>
      <c r="L23" s="46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4"/>
      <c r="C24" s="29"/>
      <c r="D24" s="29"/>
      <c r="E24" s="104" t="s">
        <v>89</v>
      </c>
      <c r="F24" s="29"/>
      <c r="G24" s="29"/>
      <c r="H24" s="29"/>
      <c r="I24" s="103" t="s">
        <v>25</v>
      </c>
      <c r="J24" s="104" t="s">
        <v>32</v>
      </c>
      <c r="K24" s="29"/>
      <c r="L24" s="46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4"/>
      <c r="C25" s="29"/>
      <c r="D25" s="29"/>
      <c r="E25" s="29"/>
      <c r="F25" s="29"/>
      <c r="G25" s="29"/>
      <c r="H25" s="29"/>
      <c r="I25" s="29"/>
      <c r="J25" s="29"/>
      <c r="K25" s="29"/>
      <c r="L25" s="46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4"/>
      <c r="C26" s="29"/>
      <c r="D26" s="103" t="s">
        <v>33</v>
      </c>
      <c r="E26" s="29"/>
      <c r="F26" s="29"/>
      <c r="G26" s="29"/>
      <c r="H26" s="29"/>
      <c r="I26" s="29"/>
      <c r="J26" s="29"/>
      <c r="K26" s="29"/>
      <c r="L26" s="46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106"/>
      <c r="B27" s="107"/>
      <c r="C27" s="106"/>
      <c r="D27" s="106"/>
      <c r="E27" s="247" t="s">
        <v>1</v>
      </c>
      <c r="F27" s="247"/>
      <c r="G27" s="247"/>
      <c r="H27" s="247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29"/>
      <c r="B28" s="34"/>
      <c r="C28" s="29"/>
      <c r="D28" s="29"/>
      <c r="E28" s="29"/>
      <c r="F28" s="29"/>
      <c r="G28" s="29"/>
      <c r="H28" s="29"/>
      <c r="I28" s="29"/>
      <c r="J28" s="29"/>
      <c r="K28" s="29"/>
      <c r="L28" s="46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4"/>
      <c r="C29" s="29"/>
      <c r="D29" s="109"/>
      <c r="E29" s="109"/>
      <c r="F29" s="109"/>
      <c r="G29" s="109"/>
      <c r="H29" s="109"/>
      <c r="I29" s="109"/>
      <c r="J29" s="109"/>
      <c r="K29" s="109"/>
      <c r="L29" s="46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4"/>
      <c r="C30" s="29"/>
      <c r="D30" s="110" t="s">
        <v>34</v>
      </c>
      <c r="E30" s="29"/>
      <c r="F30" s="29"/>
      <c r="G30" s="29"/>
      <c r="H30" s="29"/>
      <c r="I30" s="29"/>
      <c r="J30" s="111">
        <f>ROUND(J119, 2)</f>
        <v>0</v>
      </c>
      <c r="K30" s="29"/>
      <c r="L30" s="46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4"/>
      <c r="C31" s="29"/>
      <c r="D31" s="109"/>
      <c r="E31" s="109"/>
      <c r="F31" s="109"/>
      <c r="G31" s="109"/>
      <c r="H31" s="109"/>
      <c r="I31" s="109"/>
      <c r="J31" s="109"/>
      <c r="K31" s="109"/>
      <c r="L31" s="46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4"/>
      <c r="C32" s="29"/>
      <c r="D32" s="29"/>
      <c r="E32" s="29"/>
      <c r="F32" s="112" t="s">
        <v>36</v>
      </c>
      <c r="G32" s="29"/>
      <c r="H32" s="29"/>
      <c r="I32" s="112" t="s">
        <v>35</v>
      </c>
      <c r="J32" s="112" t="s">
        <v>37</v>
      </c>
      <c r="K32" s="29"/>
      <c r="L32" s="46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4"/>
      <c r="C33" s="29"/>
      <c r="D33" s="113" t="s">
        <v>38</v>
      </c>
      <c r="E33" s="103" t="s">
        <v>39</v>
      </c>
      <c r="F33" s="114">
        <f>ROUND((SUM(BE119:BE204)),  2)</f>
        <v>0</v>
      </c>
      <c r="G33" s="29"/>
      <c r="H33" s="29"/>
      <c r="I33" s="115">
        <v>0.21</v>
      </c>
      <c r="J33" s="114">
        <f>ROUND(((SUM(BE119:BE204))*I33),  2)</f>
        <v>0</v>
      </c>
      <c r="K33" s="29"/>
      <c r="L33" s="46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4"/>
      <c r="C34" s="29"/>
      <c r="D34" s="29"/>
      <c r="E34" s="103" t="s">
        <v>40</v>
      </c>
      <c r="F34" s="114">
        <f>ROUND((SUM(BF119:BF204)),  2)</f>
        <v>0</v>
      </c>
      <c r="G34" s="29"/>
      <c r="H34" s="29"/>
      <c r="I34" s="115">
        <v>0.15</v>
      </c>
      <c r="J34" s="114">
        <f>ROUND(((SUM(BF119:BF204))*I34),  2)</f>
        <v>0</v>
      </c>
      <c r="K34" s="29"/>
      <c r="L34" s="46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4"/>
      <c r="C35" s="29"/>
      <c r="D35" s="29"/>
      <c r="E35" s="103" t="s">
        <v>41</v>
      </c>
      <c r="F35" s="114">
        <f>ROUND((SUM(BG119:BG204)),  2)</f>
        <v>0</v>
      </c>
      <c r="G35" s="29"/>
      <c r="H35" s="29"/>
      <c r="I35" s="115">
        <v>0.21</v>
      </c>
      <c r="J35" s="114">
        <f>0</f>
        <v>0</v>
      </c>
      <c r="K35" s="29"/>
      <c r="L35" s="46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4"/>
      <c r="C36" s="29"/>
      <c r="D36" s="29"/>
      <c r="E36" s="103" t="s">
        <v>42</v>
      </c>
      <c r="F36" s="114">
        <f>ROUND((SUM(BH119:BH204)),  2)</f>
        <v>0</v>
      </c>
      <c r="G36" s="29"/>
      <c r="H36" s="29"/>
      <c r="I36" s="115">
        <v>0.15</v>
      </c>
      <c r="J36" s="114">
        <f>0</f>
        <v>0</v>
      </c>
      <c r="K36" s="29"/>
      <c r="L36" s="46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4"/>
      <c r="C37" s="29"/>
      <c r="D37" s="29"/>
      <c r="E37" s="103" t="s">
        <v>43</v>
      </c>
      <c r="F37" s="114">
        <f>ROUND((SUM(BI119:BI204)),  2)</f>
        <v>0</v>
      </c>
      <c r="G37" s="29"/>
      <c r="H37" s="29"/>
      <c r="I37" s="115">
        <v>0</v>
      </c>
      <c r="J37" s="114">
        <f>0</f>
        <v>0</v>
      </c>
      <c r="K37" s="29"/>
      <c r="L37" s="46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4"/>
      <c r="C38" s="29"/>
      <c r="D38" s="29"/>
      <c r="E38" s="29"/>
      <c r="F38" s="29"/>
      <c r="G38" s="29"/>
      <c r="H38" s="29"/>
      <c r="I38" s="29"/>
      <c r="J38" s="29"/>
      <c r="K38" s="29"/>
      <c r="L38" s="46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4"/>
      <c r="C39" s="116"/>
      <c r="D39" s="117" t="s">
        <v>44</v>
      </c>
      <c r="E39" s="118"/>
      <c r="F39" s="118"/>
      <c r="G39" s="119" t="s">
        <v>45</v>
      </c>
      <c r="H39" s="120" t="s">
        <v>46</v>
      </c>
      <c r="I39" s="118"/>
      <c r="J39" s="121">
        <f>SUM(J30:J37)</f>
        <v>0</v>
      </c>
      <c r="K39" s="122"/>
      <c r="L39" s="46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4"/>
      <c r="C40" s="29"/>
      <c r="D40" s="29"/>
      <c r="E40" s="29"/>
      <c r="F40" s="29"/>
      <c r="G40" s="29"/>
      <c r="H40" s="29"/>
      <c r="I40" s="29"/>
      <c r="J40" s="29"/>
      <c r="K40" s="29"/>
      <c r="L40" s="46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6"/>
      <c r="D50" s="123" t="s">
        <v>47</v>
      </c>
      <c r="E50" s="124"/>
      <c r="F50" s="124"/>
      <c r="G50" s="123" t="s">
        <v>48</v>
      </c>
      <c r="H50" s="124"/>
      <c r="I50" s="124"/>
      <c r="J50" s="124"/>
      <c r="K50" s="124"/>
      <c r="L50" s="46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29"/>
      <c r="B61" s="34"/>
      <c r="C61" s="29"/>
      <c r="D61" s="125" t="s">
        <v>49</v>
      </c>
      <c r="E61" s="126"/>
      <c r="F61" s="127" t="s">
        <v>50</v>
      </c>
      <c r="G61" s="125" t="s">
        <v>49</v>
      </c>
      <c r="H61" s="126"/>
      <c r="I61" s="126"/>
      <c r="J61" s="128" t="s">
        <v>50</v>
      </c>
      <c r="K61" s="126"/>
      <c r="L61" s="46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29"/>
      <c r="B65" s="34"/>
      <c r="C65" s="29"/>
      <c r="D65" s="123" t="s">
        <v>51</v>
      </c>
      <c r="E65" s="129"/>
      <c r="F65" s="129"/>
      <c r="G65" s="123" t="s">
        <v>52</v>
      </c>
      <c r="H65" s="129"/>
      <c r="I65" s="129"/>
      <c r="J65" s="129"/>
      <c r="K65" s="129"/>
      <c r="L65" s="46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29"/>
      <c r="B76" s="34"/>
      <c r="C76" s="29"/>
      <c r="D76" s="125" t="s">
        <v>49</v>
      </c>
      <c r="E76" s="126"/>
      <c r="F76" s="127" t="s">
        <v>50</v>
      </c>
      <c r="G76" s="125" t="s">
        <v>49</v>
      </c>
      <c r="H76" s="126"/>
      <c r="I76" s="126"/>
      <c r="J76" s="128" t="s">
        <v>50</v>
      </c>
      <c r="K76" s="126"/>
      <c r="L76" s="46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6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6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21" t="s">
        <v>90</v>
      </c>
      <c r="D82" s="31"/>
      <c r="E82" s="31"/>
      <c r="F82" s="31"/>
      <c r="G82" s="31"/>
      <c r="H82" s="31"/>
      <c r="I82" s="31"/>
      <c r="J82" s="31"/>
      <c r="K82" s="31"/>
      <c r="L82" s="46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46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46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31"/>
      <c r="D85" s="31"/>
      <c r="E85" s="248" t="str">
        <f>E7</f>
        <v>Tréninková hala pro míčové sporty Vodova-aktualizace 2022</v>
      </c>
      <c r="F85" s="249"/>
      <c r="G85" s="249"/>
      <c r="H85" s="249"/>
      <c r="I85" s="31"/>
      <c r="J85" s="31"/>
      <c r="K85" s="31"/>
      <c r="L85" s="46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85</v>
      </c>
      <c r="D86" s="31"/>
      <c r="E86" s="31"/>
      <c r="F86" s="31"/>
      <c r="G86" s="31"/>
      <c r="H86" s="31"/>
      <c r="I86" s="31"/>
      <c r="J86" s="31"/>
      <c r="K86" s="31"/>
      <c r="L86" s="46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31"/>
      <c r="D87" s="31"/>
      <c r="E87" s="220" t="str">
        <f>E9</f>
        <v>03 - Soupis prací kácení dřevin</v>
      </c>
      <c r="F87" s="250"/>
      <c r="G87" s="250"/>
      <c r="H87" s="250"/>
      <c r="I87" s="31"/>
      <c r="J87" s="31"/>
      <c r="K87" s="31"/>
      <c r="L87" s="46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46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31"/>
      <c r="E89" s="31"/>
      <c r="F89" s="24" t="str">
        <f>F12</f>
        <v>Brno, Královo Pole</v>
      </c>
      <c r="G89" s="31"/>
      <c r="H89" s="31"/>
      <c r="I89" s="26" t="s">
        <v>20</v>
      </c>
      <c r="J89" s="61" t="str">
        <f>IF(J12="","",J12)</f>
        <v>19. 5. 2022</v>
      </c>
      <c r="K89" s="31"/>
      <c r="L89" s="46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46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6" t="s">
        <v>22</v>
      </c>
      <c r="D91" s="31"/>
      <c r="E91" s="31"/>
      <c r="F91" s="24" t="str">
        <f>E15</f>
        <v>Statutární město Brno, Dominikánské nám.196/1,Brno</v>
      </c>
      <c r="G91" s="31"/>
      <c r="H91" s="31"/>
      <c r="I91" s="26" t="s">
        <v>27</v>
      </c>
      <c r="J91" s="27" t="str">
        <f>E21</f>
        <v>Ing. Jana Janíková</v>
      </c>
      <c r="K91" s="31"/>
      <c r="L91" s="46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25.7" customHeight="1">
      <c r="A92" s="29"/>
      <c r="B92" s="30"/>
      <c r="C92" s="26" t="s">
        <v>26</v>
      </c>
      <c r="D92" s="31"/>
      <c r="E92" s="31"/>
      <c r="F92" s="24" t="str">
        <f>IF(E18="","",E18)</f>
        <v xml:space="preserve"> </v>
      </c>
      <c r="G92" s="31"/>
      <c r="H92" s="31"/>
      <c r="I92" s="26" t="s">
        <v>29</v>
      </c>
      <c r="J92" s="27" t="str">
        <f>E24</f>
        <v>ZaKT s.r.o., Ponávka 185/2, 602 00 Brno</v>
      </c>
      <c r="K92" s="31"/>
      <c r="L92" s="46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46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34" t="s">
        <v>91</v>
      </c>
      <c r="D94" s="135"/>
      <c r="E94" s="135"/>
      <c r="F94" s="135"/>
      <c r="G94" s="135"/>
      <c r="H94" s="135"/>
      <c r="I94" s="135"/>
      <c r="J94" s="136" t="s">
        <v>92</v>
      </c>
      <c r="K94" s="135"/>
      <c r="L94" s="46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46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37" t="s">
        <v>93</v>
      </c>
      <c r="D96" s="31"/>
      <c r="E96" s="31"/>
      <c r="F96" s="31"/>
      <c r="G96" s="31"/>
      <c r="H96" s="31"/>
      <c r="I96" s="31"/>
      <c r="J96" s="79">
        <f>J119</f>
        <v>0</v>
      </c>
      <c r="K96" s="31"/>
      <c r="L96" s="46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5" t="s">
        <v>94</v>
      </c>
    </row>
    <row r="97" spans="1:31" s="9" customFormat="1" ht="24.95" customHeight="1">
      <c r="B97" s="138"/>
      <c r="C97" s="139"/>
      <c r="D97" s="140" t="s">
        <v>95</v>
      </c>
      <c r="E97" s="141"/>
      <c r="F97" s="141"/>
      <c r="G97" s="141"/>
      <c r="H97" s="141"/>
      <c r="I97" s="141"/>
      <c r="J97" s="142">
        <f>J120</f>
        <v>0</v>
      </c>
      <c r="K97" s="139"/>
      <c r="L97" s="143"/>
    </row>
    <row r="98" spans="1:31" s="10" customFormat="1" ht="19.899999999999999" customHeight="1">
      <c r="B98" s="144"/>
      <c r="C98" s="145"/>
      <c r="D98" s="146" t="s">
        <v>96</v>
      </c>
      <c r="E98" s="147"/>
      <c r="F98" s="147"/>
      <c r="G98" s="147"/>
      <c r="H98" s="147"/>
      <c r="I98" s="147"/>
      <c r="J98" s="148">
        <f>J121</f>
        <v>0</v>
      </c>
      <c r="K98" s="145"/>
      <c r="L98" s="149"/>
    </row>
    <row r="99" spans="1:31" s="10" customFormat="1" ht="19.899999999999999" customHeight="1">
      <c r="B99" s="144"/>
      <c r="C99" s="145"/>
      <c r="D99" s="146" t="s">
        <v>97</v>
      </c>
      <c r="E99" s="147"/>
      <c r="F99" s="147"/>
      <c r="G99" s="147"/>
      <c r="H99" s="147"/>
      <c r="I99" s="147"/>
      <c r="J99" s="148">
        <f>J203</f>
        <v>0</v>
      </c>
      <c r="K99" s="145"/>
      <c r="L99" s="149"/>
    </row>
    <row r="100" spans="1:31" s="2" customFormat="1" ht="21.75" customHeight="1">
      <c r="A100" s="29"/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46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46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6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21" t="s">
        <v>98</v>
      </c>
      <c r="D106" s="31"/>
      <c r="E106" s="31"/>
      <c r="F106" s="31"/>
      <c r="G106" s="31"/>
      <c r="H106" s="31"/>
      <c r="I106" s="31"/>
      <c r="J106" s="31"/>
      <c r="K106" s="31"/>
      <c r="L106" s="46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46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6" t="s">
        <v>14</v>
      </c>
      <c r="D108" s="31"/>
      <c r="E108" s="31"/>
      <c r="F108" s="31"/>
      <c r="G108" s="31"/>
      <c r="H108" s="31"/>
      <c r="I108" s="31"/>
      <c r="J108" s="31"/>
      <c r="K108" s="31"/>
      <c r="L108" s="46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31"/>
      <c r="D109" s="31"/>
      <c r="E109" s="248" t="str">
        <f>E7</f>
        <v>Tréninková hala pro míčové sporty Vodova-aktualizace 2022</v>
      </c>
      <c r="F109" s="249"/>
      <c r="G109" s="249"/>
      <c r="H109" s="249"/>
      <c r="I109" s="31"/>
      <c r="J109" s="31"/>
      <c r="K109" s="31"/>
      <c r="L109" s="46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6" t="s">
        <v>85</v>
      </c>
      <c r="D110" s="31"/>
      <c r="E110" s="31"/>
      <c r="F110" s="31"/>
      <c r="G110" s="31"/>
      <c r="H110" s="31"/>
      <c r="I110" s="31"/>
      <c r="J110" s="31"/>
      <c r="K110" s="31"/>
      <c r="L110" s="46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31"/>
      <c r="D111" s="31"/>
      <c r="E111" s="220" t="str">
        <f>E9</f>
        <v>03 - Soupis prací kácení dřevin</v>
      </c>
      <c r="F111" s="250"/>
      <c r="G111" s="250"/>
      <c r="H111" s="250"/>
      <c r="I111" s="31"/>
      <c r="J111" s="31"/>
      <c r="K111" s="31"/>
      <c r="L111" s="46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46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18</v>
      </c>
      <c r="D113" s="31"/>
      <c r="E113" s="31"/>
      <c r="F113" s="24" t="str">
        <f>F12</f>
        <v>Brno, Královo Pole</v>
      </c>
      <c r="G113" s="31"/>
      <c r="H113" s="31"/>
      <c r="I113" s="26" t="s">
        <v>20</v>
      </c>
      <c r="J113" s="61" t="str">
        <f>IF(J12="","",J12)</f>
        <v>19. 5. 2022</v>
      </c>
      <c r="K113" s="31"/>
      <c r="L113" s="46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46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6" t="s">
        <v>22</v>
      </c>
      <c r="D115" s="31"/>
      <c r="E115" s="31"/>
      <c r="F115" s="24" t="str">
        <f>E15</f>
        <v>Statutární město Brno, Dominikánské nám.196/1,Brno</v>
      </c>
      <c r="G115" s="31"/>
      <c r="H115" s="31"/>
      <c r="I115" s="26" t="s">
        <v>27</v>
      </c>
      <c r="J115" s="27" t="str">
        <f>E21</f>
        <v>Ing. Jana Janíková</v>
      </c>
      <c r="K115" s="31"/>
      <c r="L115" s="46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25.7" customHeight="1">
      <c r="A116" s="29"/>
      <c r="B116" s="30"/>
      <c r="C116" s="26" t="s">
        <v>26</v>
      </c>
      <c r="D116" s="31"/>
      <c r="E116" s="31"/>
      <c r="F116" s="24" t="str">
        <f>IF(E18="","",E18)</f>
        <v xml:space="preserve"> </v>
      </c>
      <c r="G116" s="31"/>
      <c r="H116" s="31"/>
      <c r="I116" s="26" t="s">
        <v>29</v>
      </c>
      <c r="J116" s="27" t="str">
        <f>E24</f>
        <v>ZaKT s.r.o., Ponávka 185/2, 602 00 Brno</v>
      </c>
      <c r="K116" s="31"/>
      <c r="L116" s="46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46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50"/>
      <c r="B118" s="151"/>
      <c r="C118" s="152" t="s">
        <v>99</v>
      </c>
      <c r="D118" s="153" t="s">
        <v>59</v>
      </c>
      <c r="E118" s="153" t="s">
        <v>55</v>
      </c>
      <c r="F118" s="153" t="s">
        <v>56</v>
      </c>
      <c r="G118" s="153" t="s">
        <v>100</v>
      </c>
      <c r="H118" s="153" t="s">
        <v>101</v>
      </c>
      <c r="I118" s="153" t="s">
        <v>102</v>
      </c>
      <c r="J118" s="153" t="s">
        <v>92</v>
      </c>
      <c r="K118" s="154" t="s">
        <v>103</v>
      </c>
      <c r="L118" s="155"/>
      <c r="M118" s="70" t="s">
        <v>1</v>
      </c>
      <c r="N118" s="71" t="s">
        <v>38</v>
      </c>
      <c r="O118" s="71" t="s">
        <v>104</v>
      </c>
      <c r="P118" s="71" t="s">
        <v>105</v>
      </c>
      <c r="Q118" s="71" t="s">
        <v>106</v>
      </c>
      <c r="R118" s="71" t="s">
        <v>107</v>
      </c>
      <c r="S118" s="71" t="s">
        <v>108</v>
      </c>
      <c r="T118" s="72" t="s">
        <v>109</v>
      </c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</row>
    <row r="119" spans="1:65" s="2" customFormat="1" ht="22.9" customHeight="1">
      <c r="A119" s="29"/>
      <c r="B119" s="30"/>
      <c r="C119" s="77" t="s">
        <v>110</v>
      </c>
      <c r="D119" s="31"/>
      <c r="E119" s="31"/>
      <c r="F119" s="31"/>
      <c r="G119" s="31"/>
      <c r="H119" s="31"/>
      <c r="I119" s="31"/>
      <c r="J119" s="156">
        <f>BK119</f>
        <v>0</v>
      </c>
      <c r="K119" s="31"/>
      <c r="L119" s="34"/>
      <c r="M119" s="73"/>
      <c r="N119" s="157"/>
      <c r="O119" s="74"/>
      <c r="P119" s="158">
        <f>P120</f>
        <v>185.44623100000007</v>
      </c>
      <c r="Q119" s="74"/>
      <c r="R119" s="158">
        <f>R120</f>
        <v>7.6859999999999998E-2</v>
      </c>
      <c r="S119" s="74"/>
      <c r="T119" s="159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5" t="s">
        <v>73</v>
      </c>
      <c r="AU119" s="15" t="s">
        <v>94</v>
      </c>
      <c r="BK119" s="160">
        <f>BK120</f>
        <v>0</v>
      </c>
    </row>
    <row r="120" spans="1:65" s="12" customFormat="1" ht="25.9" customHeight="1">
      <c r="B120" s="161"/>
      <c r="C120" s="162"/>
      <c r="D120" s="163" t="s">
        <v>73</v>
      </c>
      <c r="E120" s="164" t="s">
        <v>111</v>
      </c>
      <c r="F120" s="164" t="s">
        <v>112</v>
      </c>
      <c r="G120" s="162"/>
      <c r="H120" s="162"/>
      <c r="I120" s="162"/>
      <c r="J120" s="165">
        <f>BK120</f>
        <v>0</v>
      </c>
      <c r="K120" s="162"/>
      <c r="L120" s="166"/>
      <c r="M120" s="167"/>
      <c r="N120" s="168"/>
      <c r="O120" s="168"/>
      <c r="P120" s="169">
        <f>P121+P203</f>
        <v>185.44623100000007</v>
      </c>
      <c r="Q120" s="168"/>
      <c r="R120" s="169">
        <f>R121+R203</f>
        <v>7.6859999999999998E-2</v>
      </c>
      <c r="S120" s="168"/>
      <c r="T120" s="170">
        <f>T121+T203</f>
        <v>0</v>
      </c>
      <c r="AR120" s="171" t="s">
        <v>81</v>
      </c>
      <c r="AT120" s="172" t="s">
        <v>73</v>
      </c>
      <c r="AU120" s="172" t="s">
        <v>74</v>
      </c>
      <c r="AY120" s="171" t="s">
        <v>113</v>
      </c>
      <c r="BK120" s="173">
        <f>BK121+BK203</f>
        <v>0</v>
      </c>
    </row>
    <row r="121" spans="1:65" s="12" customFormat="1" ht="22.9" customHeight="1">
      <c r="B121" s="161"/>
      <c r="C121" s="162"/>
      <c r="D121" s="163" t="s">
        <v>73</v>
      </c>
      <c r="E121" s="174" t="s">
        <v>81</v>
      </c>
      <c r="F121" s="174" t="s">
        <v>114</v>
      </c>
      <c r="G121" s="162"/>
      <c r="H121" s="162"/>
      <c r="I121" s="162"/>
      <c r="J121" s="175">
        <f>BK121</f>
        <v>0</v>
      </c>
      <c r="K121" s="162"/>
      <c r="L121" s="166"/>
      <c r="M121" s="167"/>
      <c r="N121" s="168"/>
      <c r="O121" s="168"/>
      <c r="P121" s="169">
        <f>SUM(P122:P202)</f>
        <v>185.29200000000006</v>
      </c>
      <c r="Q121" s="168"/>
      <c r="R121" s="169">
        <f>SUM(R122:R202)</f>
        <v>7.6859999999999998E-2</v>
      </c>
      <c r="S121" s="168"/>
      <c r="T121" s="170">
        <f>SUM(T122:T202)</f>
        <v>0</v>
      </c>
      <c r="AR121" s="171" t="s">
        <v>81</v>
      </c>
      <c r="AT121" s="172" t="s">
        <v>73</v>
      </c>
      <c r="AU121" s="172" t="s">
        <v>81</v>
      </c>
      <c r="AY121" s="171" t="s">
        <v>113</v>
      </c>
      <c r="BK121" s="173">
        <f>SUM(BK122:BK202)</f>
        <v>0</v>
      </c>
    </row>
    <row r="122" spans="1:65" s="2" customFormat="1" ht="44.25" customHeight="1">
      <c r="A122" s="29"/>
      <c r="B122" s="30"/>
      <c r="C122" s="176" t="s">
        <v>81</v>
      </c>
      <c r="D122" s="176" t="s">
        <v>115</v>
      </c>
      <c r="E122" s="177" t="s">
        <v>116</v>
      </c>
      <c r="F122" s="178" t="s">
        <v>117</v>
      </c>
      <c r="G122" s="179" t="s">
        <v>118</v>
      </c>
      <c r="H122" s="180">
        <v>127</v>
      </c>
      <c r="I122" s="181"/>
      <c r="J122" s="181">
        <f>ROUND(I122*H122,2)</f>
        <v>0</v>
      </c>
      <c r="K122" s="178" t="s">
        <v>119</v>
      </c>
      <c r="L122" s="34"/>
      <c r="M122" s="182" t="s">
        <v>1</v>
      </c>
      <c r="N122" s="183" t="s">
        <v>39</v>
      </c>
      <c r="O122" s="184">
        <v>0.33900000000000002</v>
      </c>
      <c r="P122" s="184">
        <f>O122*H122</f>
        <v>43.053000000000004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86" t="s">
        <v>120</v>
      </c>
      <c r="AT122" s="186" t="s">
        <v>115</v>
      </c>
      <c r="AU122" s="186" t="s">
        <v>83</v>
      </c>
      <c r="AY122" s="15" t="s">
        <v>113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5" t="s">
        <v>81</v>
      </c>
      <c r="BK122" s="187">
        <f>ROUND(I122*H122,2)</f>
        <v>0</v>
      </c>
      <c r="BL122" s="15" t="s">
        <v>120</v>
      </c>
      <c r="BM122" s="186" t="s">
        <v>121</v>
      </c>
    </row>
    <row r="123" spans="1:65" s="2" customFormat="1" ht="19.5">
      <c r="A123" s="29"/>
      <c r="B123" s="30"/>
      <c r="C123" s="31"/>
      <c r="D123" s="188" t="s">
        <v>122</v>
      </c>
      <c r="E123" s="31"/>
      <c r="F123" s="189" t="s">
        <v>123</v>
      </c>
      <c r="G123" s="31"/>
      <c r="H123" s="31"/>
      <c r="I123" s="31"/>
      <c r="J123" s="31"/>
      <c r="K123" s="31"/>
      <c r="L123" s="34"/>
      <c r="M123" s="190"/>
      <c r="N123" s="191"/>
      <c r="O123" s="66"/>
      <c r="P123" s="66"/>
      <c r="Q123" s="66"/>
      <c r="R123" s="66"/>
      <c r="S123" s="66"/>
      <c r="T123" s="67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5" t="s">
        <v>122</v>
      </c>
      <c r="AU123" s="15" t="s">
        <v>83</v>
      </c>
    </row>
    <row r="124" spans="1:65" s="13" customFormat="1" ht="11.25">
      <c r="B124" s="192"/>
      <c r="C124" s="193"/>
      <c r="D124" s="188" t="s">
        <v>124</v>
      </c>
      <c r="E124" s="194" t="s">
        <v>1</v>
      </c>
      <c r="F124" s="195" t="s">
        <v>125</v>
      </c>
      <c r="G124" s="193"/>
      <c r="H124" s="196">
        <v>127</v>
      </c>
      <c r="I124" s="193"/>
      <c r="J124" s="193"/>
      <c r="K124" s="193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124</v>
      </c>
      <c r="AU124" s="201" t="s">
        <v>83</v>
      </c>
      <c r="AV124" s="13" t="s">
        <v>83</v>
      </c>
      <c r="AW124" s="13" t="s">
        <v>28</v>
      </c>
      <c r="AX124" s="13" t="s">
        <v>81</v>
      </c>
      <c r="AY124" s="201" t="s">
        <v>113</v>
      </c>
    </row>
    <row r="125" spans="1:65" s="2" customFormat="1" ht="37.9" customHeight="1">
      <c r="A125" s="29"/>
      <c r="B125" s="30"/>
      <c r="C125" s="176" t="s">
        <v>83</v>
      </c>
      <c r="D125" s="176" t="s">
        <v>115</v>
      </c>
      <c r="E125" s="177" t="s">
        <v>126</v>
      </c>
      <c r="F125" s="178" t="s">
        <v>127</v>
      </c>
      <c r="G125" s="179" t="s">
        <v>118</v>
      </c>
      <c r="H125" s="180">
        <v>32</v>
      </c>
      <c r="I125" s="181"/>
      <c r="J125" s="181">
        <f>ROUND(I125*H125,2)</f>
        <v>0</v>
      </c>
      <c r="K125" s="178" t="s">
        <v>119</v>
      </c>
      <c r="L125" s="34"/>
      <c r="M125" s="182" t="s">
        <v>1</v>
      </c>
      <c r="N125" s="183" t="s">
        <v>39</v>
      </c>
      <c r="O125" s="184">
        <v>0.66</v>
      </c>
      <c r="P125" s="184">
        <f>O125*H125</f>
        <v>21.12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86" t="s">
        <v>120</v>
      </c>
      <c r="AT125" s="186" t="s">
        <v>115</v>
      </c>
      <c r="AU125" s="186" t="s">
        <v>83</v>
      </c>
      <c r="AY125" s="15" t="s">
        <v>113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5" t="s">
        <v>81</v>
      </c>
      <c r="BK125" s="187">
        <f>ROUND(I125*H125,2)</f>
        <v>0</v>
      </c>
      <c r="BL125" s="15" t="s">
        <v>120</v>
      </c>
      <c r="BM125" s="186" t="s">
        <v>128</v>
      </c>
    </row>
    <row r="126" spans="1:65" s="2" customFormat="1" ht="19.5">
      <c r="A126" s="29"/>
      <c r="B126" s="30"/>
      <c r="C126" s="31"/>
      <c r="D126" s="188" t="s">
        <v>122</v>
      </c>
      <c r="E126" s="31"/>
      <c r="F126" s="189" t="s">
        <v>129</v>
      </c>
      <c r="G126" s="31"/>
      <c r="H126" s="31"/>
      <c r="I126" s="31"/>
      <c r="J126" s="31"/>
      <c r="K126" s="31"/>
      <c r="L126" s="34"/>
      <c r="M126" s="190"/>
      <c r="N126" s="191"/>
      <c r="O126" s="66"/>
      <c r="P126" s="66"/>
      <c r="Q126" s="66"/>
      <c r="R126" s="66"/>
      <c r="S126" s="66"/>
      <c r="T126" s="67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5" t="s">
        <v>122</v>
      </c>
      <c r="AU126" s="15" t="s">
        <v>83</v>
      </c>
    </row>
    <row r="127" spans="1:65" s="2" customFormat="1" ht="33" customHeight="1">
      <c r="A127" s="29"/>
      <c r="B127" s="30"/>
      <c r="C127" s="176" t="s">
        <v>130</v>
      </c>
      <c r="D127" s="176" t="s">
        <v>115</v>
      </c>
      <c r="E127" s="177" t="s">
        <v>131</v>
      </c>
      <c r="F127" s="178" t="s">
        <v>132</v>
      </c>
      <c r="G127" s="179" t="s">
        <v>118</v>
      </c>
      <c r="H127" s="180">
        <v>159</v>
      </c>
      <c r="I127" s="181"/>
      <c r="J127" s="181">
        <f>ROUND(I127*H127,2)</f>
        <v>0</v>
      </c>
      <c r="K127" s="178" t="s">
        <v>119</v>
      </c>
      <c r="L127" s="34"/>
      <c r="M127" s="182" t="s">
        <v>1</v>
      </c>
      <c r="N127" s="183" t="s">
        <v>39</v>
      </c>
      <c r="O127" s="184">
        <v>5.0999999999999997E-2</v>
      </c>
      <c r="P127" s="184">
        <f>O127*H127</f>
        <v>8.109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86" t="s">
        <v>120</v>
      </c>
      <c r="AT127" s="186" t="s">
        <v>115</v>
      </c>
      <c r="AU127" s="186" t="s">
        <v>83</v>
      </c>
      <c r="AY127" s="15" t="s">
        <v>113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5" t="s">
        <v>81</v>
      </c>
      <c r="BK127" s="187">
        <f>ROUND(I127*H127,2)</f>
        <v>0</v>
      </c>
      <c r="BL127" s="15" t="s">
        <v>120</v>
      </c>
      <c r="BM127" s="186" t="s">
        <v>133</v>
      </c>
    </row>
    <row r="128" spans="1:65" s="13" customFormat="1" ht="11.25">
      <c r="B128" s="192"/>
      <c r="C128" s="193"/>
      <c r="D128" s="188" t="s">
        <v>124</v>
      </c>
      <c r="E128" s="194" t="s">
        <v>1</v>
      </c>
      <c r="F128" s="195" t="s">
        <v>134</v>
      </c>
      <c r="G128" s="193"/>
      <c r="H128" s="196">
        <v>159</v>
      </c>
      <c r="I128" s="193"/>
      <c r="J128" s="193"/>
      <c r="K128" s="193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124</v>
      </c>
      <c r="AU128" s="201" t="s">
        <v>83</v>
      </c>
      <c r="AV128" s="13" t="s">
        <v>83</v>
      </c>
      <c r="AW128" s="13" t="s">
        <v>28</v>
      </c>
      <c r="AX128" s="13" t="s">
        <v>81</v>
      </c>
      <c r="AY128" s="201" t="s">
        <v>113</v>
      </c>
    </row>
    <row r="129" spans="1:65" s="2" customFormat="1" ht="33" customHeight="1">
      <c r="A129" s="29"/>
      <c r="B129" s="30"/>
      <c r="C129" s="176" t="s">
        <v>120</v>
      </c>
      <c r="D129" s="176" t="s">
        <v>115</v>
      </c>
      <c r="E129" s="177" t="s">
        <v>135</v>
      </c>
      <c r="F129" s="178" t="s">
        <v>136</v>
      </c>
      <c r="G129" s="179" t="s">
        <v>137</v>
      </c>
      <c r="H129" s="180">
        <v>1</v>
      </c>
      <c r="I129" s="181"/>
      <c r="J129" s="181">
        <f>ROUND(I129*H129,2)</f>
        <v>0</v>
      </c>
      <c r="K129" s="178" t="s">
        <v>119</v>
      </c>
      <c r="L129" s="34"/>
      <c r="M129" s="182" t="s">
        <v>1</v>
      </c>
      <c r="N129" s="183" t="s">
        <v>39</v>
      </c>
      <c r="O129" s="184">
        <v>0.49</v>
      </c>
      <c r="P129" s="184">
        <f>O129*H129</f>
        <v>0.49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86" t="s">
        <v>120</v>
      </c>
      <c r="AT129" s="186" t="s">
        <v>115</v>
      </c>
      <c r="AU129" s="186" t="s">
        <v>83</v>
      </c>
      <c r="AY129" s="15" t="s">
        <v>113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5" t="s">
        <v>81</v>
      </c>
      <c r="BK129" s="187">
        <f>ROUND(I129*H129,2)</f>
        <v>0</v>
      </c>
      <c r="BL129" s="15" t="s">
        <v>120</v>
      </c>
      <c r="BM129" s="186" t="s">
        <v>138</v>
      </c>
    </row>
    <row r="130" spans="1:65" s="2" customFormat="1" ht="19.5">
      <c r="A130" s="29"/>
      <c r="B130" s="30"/>
      <c r="C130" s="31"/>
      <c r="D130" s="188" t="s">
        <v>122</v>
      </c>
      <c r="E130" s="31"/>
      <c r="F130" s="189" t="s">
        <v>139</v>
      </c>
      <c r="G130" s="31"/>
      <c r="H130" s="31"/>
      <c r="I130" s="31"/>
      <c r="J130" s="31"/>
      <c r="K130" s="31"/>
      <c r="L130" s="34"/>
      <c r="M130" s="190"/>
      <c r="N130" s="191"/>
      <c r="O130" s="66"/>
      <c r="P130" s="66"/>
      <c r="Q130" s="66"/>
      <c r="R130" s="66"/>
      <c r="S130" s="66"/>
      <c r="T130" s="67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5" t="s">
        <v>122</v>
      </c>
      <c r="AU130" s="15" t="s">
        <v>83</v>
      </c>
    </row>
    <row r="131" spans="1:65" s="2" customFormat="1" ht="33" customHeight="1">
      <c r="A131" s="29"/>
      <c r="B131" s="30"/>
      <c r="C131" s="176" t="s">
        <v>140</v>
      </c>
      <c r="D131" s="176" t="s">
        <v>115</v>
      </c>
      <c r="E131" s="177" t="s">
        <v>141</v>
      </c>
      <c r="F131" s="178" t="s">
        <v>142</v>
      </c>
      <c r="G131" s="179" t="s">
        <v>137</v>
      </c>
      <c r="H131" s="180">
        <v>9</v>
      </c>
      <c r="I131" s="181"/>
      <c r="J131" s="181">
        <f>ROUND(I131*H131,2)</f>
        <v>0</v>
      </c>
      <c r="K131" s="178" t="s">
        <v>119</v>
      </c>
      <c r="L131" s="34"/>
      <c r="M131" s="182" t="s">
        <v>1</v>
      </c>
      <c r="N131" s="183" t="s">
        <v>39</v>
      </c>
      <c r="O131" s="184">
        <v>0.88</v>
      </c>
      <c r="P131" s="184">
        <f>O131*H131</f>
        <v>7.92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86" t="s">
        <v>120</v>
      </c>
      <c r="AT131" s="186" t="s">
        <v>115</v>
      </c>
      <c r="AU131" s="186" t="s">
        <v>83</v>
      </c>
      <c r="AY131" s="15" t="s">
        <v>113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5" t="s">
        <v>81</v>
      </c>
      <c r="BK131" s="187">
        <f>ROUND(I131*H131,2)</f>
        <v>0</v>
      </c>
      <c r="BL131" s="15" t="s">
        <v>120</v>
      </c>
      <c r="BM131" s="186" t="s">
        <v>143</v>
      </c>
    </row>
    <row r="132" spans="1:65" s="2" customFormat="1" ht="29.25">
      <c r="A132" s="29"/>
      <c r="B132" s="30"/>
      <c r="C132" s="31"/>
      <c r="D132" s="188" t="s">
        <v>122</v>
      </c>
      <c r="E132" s="31"/>
      <c r="F132" s="189" t="s">
        <v>144</v>
      </c>
      <c r="G132" s="31"/>
      <c r="H132" s="31"/>
      <c r="I132" s="31"/>
      <c r="J132" s="31"/>
      <c r="K132" s="31"/>
      <c r="L132" s="34"/>
      <c r="M132" s="190"/>
      <c r="N132" s="191"/>
      <c r="O132" s="66"/>
      <c r="P132" s="66"/>
      <c r="Q132" s="66"/>
      <c r="R132" s="66"/>
      <c r="S132" s="66"/>
      <c r="T132" s="67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5" t="s">
        <v>122</v>
      </c>
      <c r="AU132" s="15" t="s">
        <v>83</v>
      </c>
    </row>
    <row r="133" spans="1:65" s="2" customFormat="1" ht="33" customHeight="1">
      <c r="A133" s="29"/>
      <c r="B133" s="30"/>
      <c r="C133" s="176" t="s">
        <v>145</v>
      </c>
      <c r="D133" s="176" t="s">
        <v>115</v>
      </c>
      <c r="E133" s="177" t="s">
        <v>146</v>
      </c>
      <c r="F133" s="178" t="s">
        <v>147</v>
      </c>
      <c r="G133" s="179" t="s">
        <v>137</v>
      </c>
      <c r="H133" s="180">
        <v>5</v>
      </c>
      <c r="I133" s="181"/>
      <c r="J133" s="181">
        <f>ROUND(I133*H133,2)</f>
        <v>0</v>
      </c>
      <c r="K133" s="178" t="s">
        <v>119</v>
      </c>
      <c r="L133" s="34"/>
      <c r="M133" s="182" t="s">
        <v>1</v>
      </c>
      <c r="N133" s="183" t="s">
        <v>39</v>
      </c>
      <c r="O133" s="184">
        <v>1.42</v>
      </c>
      <c r="P133" s="184">
        <f>O133*H133</f>
        <v>7.1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86" t="s">
        <v>120</v>
      </c>
      <c r="AT133" s="186" t="s">
        <v>115</v>
      </c>
      <c r="AU133" s="186" t="s">
        <v>83</v>
      </c>
      <c r="AY133" s="15" t="s">
        <v>113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5" t="s">
        <v>81</v>
      </c>
      <c r="BK133" s="187">
        <f>ROUND(I133*H133,2)</f>
        <v>0</v>
      </c>
      <c r="BL133" s="15" t="s">
        <v>120</v>
      </c>
      <c r="BM133" s="186" t="s">
        <v>148</v>
      </c>
    </row>
    <row r="134" spans="1:65" s="2" customFormat="1" ht="19.5">
      <c r="A134" s="29"/>
      <c r="B134" s="30"/>
      <c r="C134" s="31"/>
      <c r="D134" s="188" t="s">
        <v>122</v>
      </c>
      <c r="E134" s="31"/>
      <c r="F134" s="189" t="s">
        <v>149</v>
      </c>
      <c r="G134" s="31"/>
      <c r="H134" s="31"/>
      <c r="I134" s="31"/>
      <c r="J134" s="31"/>
      <c r="K134" s="31"/>
      <c r="L134" s="34"/>
      <c r="M134" s="190"/>
      <c r="N134" s="191"/>
      <c r="O134" s="66"/>
      <c r="P134" s="66"/>
      <c r="Q134" s="66"/>
      <c r="R134" s="66"/>
      <c r="S134" s="66"/>
      <c r="T134" s="67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5" t="s">
        <v>122</v>
      </c>
      <c r="AU134" s="15" t="s">
        <v>83</v>
      </c>
    </row>
    <row r="135" spans="1:65" s="2" customFormat="1" ht="37.9" customHeight="1">
      <c r="A135" s="29"/>
      <c r="B135" s="30"/>
      <c r="C135" s="176" t="s">
        <v>150</v>
      </c>
      <c r="D135" s="176" t="s">
        <v>115</v>
      </c>
      <c r="E135" s="177" t="s">
        <v>151</v>
      </c>
      <c r="F135" s="178" t="s">
        <v>152</v>
      </c>
      <c r="G135" s="179" t="s">
        <v>137</v>
      </c>
      <c r="H135" s="180">
        <v>4</v>
      </c>
      <c r="I135" s="181"/>
      <c r="J135" s="181">
        <f>ROUND(I135*H135,2)</f>
        <v>0</v>
      </c>
      <c r="K135" s="178" t="s">
        <v>119</v>
      </c>
      <c r="L135" s="34"/>
      <c r="M135" s="182" t="s">
        <v>1</v>
      </c>
      <c r="N135" s="183" t="s">
        <v>39</v>
      </c>
      <c r="O135" s="184">
        <v>0.28000000000000003</v>
      </c>
      <c r="P135" s="184">
        <f>O135*H135</f>
        <v>1.1200000000000001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86" t="s">
        <v>120</v>
      </c>
      <c r="AT135" s="186" t="s">
        <v>115</v>
      </c>
      <c r="AU135" s="186" t="s">
        <v>83</v>
      </c>
      <c r="AY135" s="15" t="s">
        <v>113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5" t="s">
        <v>81</v>
      </c>
      <c r="BK135" s="187">
        <f>ROUND(I135*H135,2)</f>
        <v>0</v>
      </c>
      <c r="BL135" s="15" t="s">
        <v>120</v>
      </c>
      <c r="BM135" s="186" t="s">
        <v>153</v>
      </c>
    </row>
    <row r="136" spans="1:65" s="2" customFormat="1" ht="19.5">
      <c r="A136" s="29"/>
      <c r="B136" s="30"/>
      <c r="C136" s="31"/>
      <c r="D136" s="188" t="s">
        <v>122</v>
      </c>
      <c r="E136" s="31"/>
      <c r="F136" s="189" t="s">
        <v>154</v>
      </c>
      <c r="G136" s="31"/>
      <c r="H136" s="31"/>
      <c r="I136" s="31"/>
      <c r="J136" s="31"/>
      <c r="K136" s="31"/>
      <c r="L136" s="34"/>
      <c r="M136" s="190"/>
      <c r="N136" s="191"/>
      <c r="O136" s="66"/>
      <c r="P136" s="66"/>
      <c r="Q136" s="66"/>
      <c r="R136" s="66"/>
      <c r="S136" s="66"/>
      <c r="T136" s="67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5" t="s">
        <v>122</v>
      </c>
      <c r="AU136" s="15" t="s">
        <v>83</v>
      </c>
    </row>
    <row r="137" spans="1:65" s="2" customFormat="1" ht="37.9" customHeight="1">
      <c r="A137" s="29"/>
      <c r="B137" s="30"/>
      <c r="C137" s="176" t="s">
        <v>155</v>
      </c>
      <c r="D137" s="176" t="s">
        <v>115</v>
      </c>
      <c r="E137" s="177" t="s">
        <v>156</v>
      </c>
      <c r="F137" s="178" t="s">
        <v>157</v>
      </c>
      <c r="G137" s="179" t="s">
        <v>137</v>
      </c>
      <c r="H137" s="180">
        <v>6</v>
      </c>
      <c r="I137" s="181"/>
      <c r="J137" s="181">
        <f>ROUND(I137*H137,2)</f>
        <v>0</v>
      </c>
      <c r="K137" s="178" t="s">
        <v>119</v>
      </c>
      <c r="L137" s="34"/>
      <c r="M137" s="182" t="s">
        <v>1</v>
      </c>
      <c r="N137" s="183" t="s">
        <v>39</v>
      </c>
      <c r="O137" s="184">
        <v>0.55000000000000004</v>
      </c>
      <c r="P137" s="184">
        <f>O137*H137</f>
        <v>3.3000000000000003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86" t="s">
        <v>120</v>
      </c>
      <c r="AT137" s="186" t="s">
        <v>115</v>
      </c>
      <c r="AU137" s="186" t="s">
        <v>83</v>
      </c>
      <c r="AY137" s="15" t="s">
        <v>113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5" t="s">
        <v>81</v>
      </c>
      <c r="BK137" s="187">
        <f>ROUND(I137*H137,2)</f>
        <v>0</v>
      </c>
      <c r="BL137" s="15" t="s">
        <v>120</v>
      </c>
      <c r="BM137" s="186" t="s">
        <v>158</v>
      </c>
    </row>
    <row r="138" spans="1:65" s="2" customFormat="1" ht="19.5">
      <c r="A138" s="29"/>
      <c r="B138" s="30"/>
      <c r="C138" s="31"/>
      <c r="D138" s="188" t="s">
        <v>122</v>
      </c>
      <c r="E138" s="31"/>
      <c r="F138" s="189" t="s">
        <v>159</v>
      </c>
      <c r="G138" s="31"/>
      <c r="H138" s="31"/>
      <c r="I138" s="31"/>
      <c r="J138" s="31"/>
      <c r="K138" s="31"/>
      <c r="L138" s="34"/>
      <c r="M138" s="190"/>
      <c r="N138" s="191"/>
      <c r="O138" s="66"/>
      <c r="P138" s="66"/>
      <c r="Q138" s="66"/>
      <c r="R138" s="66"/>
      <c r="S138" s="66"/>
      <c r="T138" s="67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5" t="s">
        <v>122</v>
      </c>
      <c r="AU138" s="15" t="s">
        <v>83</v>
      </c>
    </row>
    <row r="139" spans="1:65" s="2" customFormat="1" ht="37.9" customHeight="1">
      <c r="A139" s="29"/>
      <c r="B139" s="30"/>
      <c r="C139" s="176" t="s">
        <v>160</v>
      </c>
      <c r="D139" s="176" t="s">
        <v>115</v>
      </c>
      <c r="E139" s="177" t="s">
        <v>161</v>
      </c>
      <c r="F139" s="178" t="s">
        <v>162</v>
      </c>
      <c r="G139" s="179" t="s">
        <v>137</v>
      </c>
      <c r="H139" s="180">
        <v>2</v>
      </c>
      <c r="I139" s="181"/>
      <c r="J139" s="181">
        <f>ROUND(I139*H139,2)</f>
        <v>0</v>
      </c>
      <c r="K139" s="178" t="s">
        <v>119</v>
      </c>
      <c r="L139" s="34"/>
      <c r="M139" s="182" t="s">
        <v>1</v>
      </c>
      <c r="N139" s="183" t="s">
        <v>39</v>
      </c>
      <c r="O139" s="184">
        <v>0.88</v>
      </c>
      <c r="P139" s="184">
        <f>O139*H139</f>
        <v>1.76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86" t="s">
        <v>120</v>
      </c>
      <c r="AT139" s="186" t="s">
        <v>115</v>
      </c>
      <c r="AU139" s="186" t="s">
        <v>83</v>
      </c>
      <c r="AY139" s="15" t="s">
        <v>113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5" t="s">
        <v>81</v>
      </c>
      <c r="BK139" s="187">
        <f>ROUND(I139*H139,2)</f>
        <v>0</v>
      </c>
      <c r="BL139" s="15" t="s">
        <v>120</v>
      </c>
      <c r="BM139" s="186" t="s">
        <v>163</v>
      </c>
    </row>
    <row r="140" spans="1:65" s="2" customFormat="1" ht="19.5">
      <c r="A140" s="29"/>
      <c r="B140" s="30"/>
      <c r="C140" s="31"/>
      <c r="D140" s="188" t="s">
        <v>122</v>
      </c>
      <c r="E140" s="31"/>
      <c r="F140" s="189" t="s">
        <v>164</v>
      </c>
      <c r="G140" s="31"/>
      <c r="H140" s="31"/>
      <c r="I140" s="31"/>
      <c r="J140" s="31"/>
      <c r="K140" s="31"/>
      <c r="L140" s="34"/>
      <c r="M140" s="190"/>
      <c r="N140" s="191"/>
      <c r="O140" s="66"/>
      <c r="P140" s="66"/>
      <c r="Q140" s="66"/>
      <c r="R140" s="66"/>
      <c r="S140" s="66"/>
      <c r="T140" s="67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5" t="s">
        <v>122</v>
      </c>
      <c r="AU140" s="15" t="s">
        <v>83</v>
      </c>
    </row>
    <row r="141" spans="1:65" s="2" customFormat="1" ht="37.9" customHeight="1">
      <c r="A141" s="29"/>
      <c r="B141" s="30"/>
      <c r="C141" s="176" t="s">
        <v>165</v>
      </c>
      <c r="D141" s="176" t="s">
        <v>115</v>
      </c>
      <c r="E141" s="177" t="s">
        <v>166</v>
      </c>
      <c r="F141" s="178" t="s">
        <v>167</v>
      </c>
      <c r="G141" s="179" t="s">
        <v>137</v>
      </c>
      <c r="H141" s="180">
        <v>5</v>
      </c>
      <c r="I141" s="181"/>
      <c r="J141" s="181">
        <f>ROUND(I141*H141,2)</f>
        <v>0</v>
      </c>
      <c r="K141" s="178" t="s">
        <v>119</v>
      </c>
      <c r="L141" s="34"/>
      <c r="M141" s="182" t="s">
        <v>1</v>
      </c>
      <c r="N141" s="183" t="s">
        <v>39</v>
      </c>
      <c r="O141" s="184">
        <v>0.38900000000000001</v>
      </c>
      <c r="P141" s="184">
        <f>O141*H141</f>
        <v>1.9450000000000001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86" t="s">
        <v>120</v>
      </c>
      <c r="AT141" s="186" t="s">
        <v>115</v>
      </c>
      <c r="AU141" s="186" t="s">
        <v>83</v>
      </c>
      <c r="AY141" s="15" t="s">
        <v>113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5" t="s">
        <v>81</v>
      </c>
      <c r="BK141" s="187">
        <f>ROUND(I141*H141,2)</f>
        <v>0</v>
      </c>
      <c r="BL141" s="15" t="s">
        <v>120</v>
      </c>
      <c r="BM141" s="186" t="s">
        <v>168</v>
      </c>
    </row>
    <row r="142" spans="1:65" s="2" customFormat="1" ht="19.5">
      <c r="A142" s="29"/>
      <c r="B142" s="30"/>
      <c r="C142" s="31"/>
      <c r="D142" s="188" t="s">
        <v>122</v>
      </c>
      <c r="E142" s="31"/>
      <c r="F142" s="189" t="s">
        <v>169</v>
      </c>
      <c r="G142" s="31"/>
      <c r="H142" s="31"/>
      <c r="I142" s="31"/>
      <c r="J142" s="31"/>
      <c r="K142" s="31"/>
      <c r="L142" s="34"/>
      <c r="M142" s="190"/>
      <c r="N142" s="191"/>
      <c r="O142" s="66"/>
      <c r="P142" s="66"/>
      <c r="Q142" s="66"/>
      <c r="R142" s="66"/>
      <c r="S142" s="66"/>
      <c r="T142" s="67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5" t="s">
        <v>122</v>
      </c>
      <c r="AU142" s="15" t="s">
        <v>83</v>
      </c>
    </row>
    <row r="143" spans="1:65" s="2" customFormat="1" ht="37.9" customHeight="1">
      <c r="A143" s="29"/>
      <c r="B143" s="30"/>
      <c r="C143" s="176" t="s">
        <v>170</v>
      </c>
      <c r="D143" s="176" t="s">
        <v>115</v>
      </c>
      <c r="E143" s="177" t="s">
        <v>171</v>
      </c>
      <c r="F143" s="178" t="s">
        <v>172</v>
      </c>
      <c r="G143" s="179" t="s">
        <v>137</v>
      </c>
      <c r="H143" s="180">
        <v>11</v>
      </c>
      <c r="I143" s="181"/>
      <c r="J143" s="181">
        <f>ROUND(I143*H143,2)</f>
        <v>0</v>
      </c>
      <c r="K143" s="178" t="s">
        <v>119</v>
      </c>
      <c r="L143" s="34"/>
      <c r="M143" s="182" t="s">
        <v>1</v>
      </c>
      <c r="N143" s="183" t="s">
        <v>39</v>
      </c>
      <c r="O143" s="184">
        <v>0.73399999999999999</v>
      </c>
      <c r="P143" s="184">
        <f>O143*H143</f>
        <v>8.0739999999999998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86" t="s">
        <v>120</v>
      </c>
      <c r="AT143" s="186" t="s">
        <v>115</v>
      </c>
      <c r="AU143" s="186" t="s">
        <v>83</v>
      </c>
      <c r="AY143" s="15" t="s">
        <v>113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5" t="s">
        <v>81</v>
      </c>
      <c r="BK143" s="187">
        <f>ROUND(I143*H143,2)</f>
        <v>0</v>
      </c>
      <c r="BL143" s="15" t="s">
        <v>120</v>
      </c>
      <c r="BM143" s="186" t="s">
        <v>173</v>
      </c>
    </row>
    <row r="144" spans="1:65" s="2" customFormat="1" ht="29.25">
      <c r="A144" s="29"/>
      <c r="B144" s="30"/>
      <c r="C144" s="31"/>
      <c r="D144" s="188" t="s">
        <v>122</v>
      </c>
      <c r="E144" s="31"/>
      <c r="F144" s="189" t="s">
        <v>174</v>
      </c>
      <c r="G144" s="31"/>
      <c r="H144" s="31"/>
      <c r="I144" s="31"/>
      <c r="J144" s="31"/>
      <c r="K144" s="31"/>
      <c r="L144" s="34"/>
      <c r="M144" s="190"/>
      <c r="N144" s="191"/>
      <c r="O144" s="66"/>
      <c r="P144" s="66"/>
      <c r="Q144" s="66"/>
      <c r="R144" s="66"/>
      <c r="S144" s="66"/>
      <c r="T144" s="67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5" t="s">
        <v>122</v>
      </c>
      <c r="AU144" s="15" t="s">
        <v>83</v>
      </c>
    </row>
    <row r="145" spans="1:65" s="2" customFormat="1" ht="37.9" customHeight="1">
      <c r="A145" s="29"/>
      <c r="B145" s="30"/>
      <c r="C145" s="176" t="s">
        <v>175</v>
      </c>
      <c r="D145" s="176" t="s">
        <v>115</v>
      </c>
      <c r="E145" s="177" t="s">
        <v>176</v>
      </c>
      <c r="F145" s="178" t="s">
        <v>177</v>
      </c>
      <c r="G145" s="179" t="s">
        <v>137</v>
      </c>
      <c r="H145" s="180">
        <v>6</v>
      </c>
      <c r="I145" s="181"/>
      <c r="J145" s="181">
        <f>ROUND(I145*H145,2)</f>
        <v>0</v>
      </c>
      <c r="K145" s="178" t="s">
        <v>119</v>
      </c>
      <c r="L145" s="34"/>
      <c r="M145" s="182" t="s">
        <v>1</v>
      </c>
      <c r="N145" s="183" t="s">
        <v>39</v>
      </c>
      <c r="O145" s="184">
        <v>1.175</v>
      </c>
      <c r="P145" s="184">
        <f>O145*H145</f>
        <v>7.0500000000000007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86" t="s">
        <v>120</v>
      </c>
      <c r="AT145" s="186" t="s">
        <v>115</v>
      </c>
      <c r="AU145" s="186" t="s">
        <v>83</v>
      </c>
      <c r="AY145" s="15" t="s">
        <v>113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5" t="s">
        <v>81</v>
      </c>
      <c r="BK145" s="187">
        <f>ROUND(I145*H145,2)</f>
        <v>0</v>
      </c>
      <c r="BL145" s="15" t="s">
        <v>120</v>
      </c>
      <c r="BM145" s="186" t="s">
        <v>178</v>
      </c>
    </row>
    <row r="146" spans="1:65" s="2" customFormat="1" ht="19.5">
      <c r="A146" s="29"/>
      <c r="B146" s="30"/>
      <c r="C146" s="31"/>
      <c r="D146" s="188" t="s">
        <v>122</v>
      </c>
      <c r="E146" s="31"/>
      <c r="F146" s="189" t="s">
        <v>179</v>
      </c>
      <c r="G146" s="31"/>
      <c r="H146" s="31"/>
      <c r="I146" s="31"/>
      <c r="J146" s="31"/>
      <c r="K146" s="31"/>
      <c r="L146" s="34"/>
      <c r="M146" s="190"/>
      <c r="N146" s="191"/>
      <c r="O146" s="66"/>
      <c r="P146" s="66"/>
      <c r="Q146" s="66"/>
      <c r="R146" s="66"/>
      <c r="S146" s="66"/>
      <c r="T146" s="67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5" t="s">
        <v>122</v>
      </c>
      <c r="AU146" s="15" t="s">
        <v>83</v>
      </c>
    </row>
    <row r="147" spans="1:65" s="2" customFormat="1" ht="37.9" customHeight="1">
      <c r="A147" s="29"/>
      <c r="B147" s="30"/>
      <c r="C147" s="176" t="s">
        <v>180</v>
      </c>
      <c r="D147" s="176" t="s">
        <v>115</v>
      </c>
      <c r="E147" s="177" t="s">
        <v>181</v>
      </c>
      <c r="F147" s="178" t="s">
        <v>182</v>
      </c>
      <c r="G147" s="179" t="s">
        <v>137</v>
      </c>
      <c r="H147" s="180">
        <v>2</v>
      </c>
      <c r="I147" s="181"/>
      <c r="J147" s="181">
        <f>ROUND(I147*H147,2)</f>
        <v>0</v>
      </c>
      <c r="K147" s="178" t="s">
        <v>119</v>
      </c>
      <c r="L147" s="34"/>
      <c r="M147" s="182" t="s">
        <v>1</v>
      </c>
      <c r="N147" s="183" t="s">
        <v>39</v>
      </c>
      <c r="O147" s="184">
        <v>1.8560000000000001</v>
      </c>
      <c r="P147" s="184">
        <f>O147*H147</f>
        <v>3.7120000000000002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86" t="s">
        <v>120</v>
      </c>
      <c r="AT147" s="186" t="s">
        <v>115</v>
      </c>
      <c r="AU147" s="186" t="s">
        <v>83</v>
      </c>
      <c r="AY147" s="15" t="s">
        <v>113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5" t="s">
        <v>81</v>
      </c>
      <c r="BK147" s="187">
        <f>ROUND(I147*H147,2)</f>
        <v>0</v>
      </c>
      <c r="BL147" s="15" t="s">
        <v>120</v>
      </c>
      <c r="BM147" s="186" t="s">
        <v>183</v>
      </c>
    </row>
    <row r="148" spans="1:65" s="2" customFormat="1" ht="19.5">
      <c r="A148" s="29"/>
      <c r="B148" s="30"/>
      <c r="C148" s="31"/>
      <c r="D148" s="188" t="s">
        <v>122</v>
      </c>
      <c r="E148" s="31"/>
      <c r="F148" s="189" t="s">
        <v>184</v>
      </c>
      <c r="G148" s="31"/>
      <c r="H148" s="31"/>
      <c r="I148" s="31"/>
      <c r="J148" s="31"/>
      <c r="K148" s="31"/>
      <c r="L148" s="34"/>
      <c r="M148" s="190"/>
      <c r="N148" s="191"/>
      <c r="O148" s="66"/>
      <c r="P148" s="66"/>
      <c r="Q148" s="66"/>
      <c r="R148" s="66"/>
      <c r="S148" s="66"/>
      <c r="T148" s="67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5" t="s">
        <v>122</v>
      </c>
      <c r="AU148" s="15" t="s">
        <v>83</v>
      </c>
    </row>
    <row r="149" spans="1:65" s="2" customFormat="1" ht="49.15" customHeight="1">
      <c r="A149" s="29"/>
      <c r="B149" s="30"/>
      <c r="C149" s="176" t="s">
        <v>185</v>
      </c>
      <c r="D149" s="176" t="s">
        <v>115</v>
      </c>
      <c r="E149" s="177" t="s">
        <v>186</v>
      </c>
      <c r="F149" s="178" t="s">
        <v>187</v>
      </c>
      <c r="G149" s="179" t="s">
        <v>137</v>
      </c>
      <c r="H149" s="180">
        <v>1</v>
      </c>
      <c r="I149" s="181"/>
      <c r="J149" s="181">
        <f t="shared" ref="J149:J165" si="0">ROUND(I149*H149,2)</f>
        <v>0</v>
      </c>
      <c r="K149" s="178" t="s">
        <v>119</v>
      </c>
      <c r="L149" s="34"/>
      <c r="M149" s="182" t="s">
        <v>1</v>
      </c>
      <c r="N149" s="183" t="s">
        <v>39</v>
      </c>
      <c r="O149" s="184">
        <v>5.7000000000000002E-2</v>
      </c>
      <c r="P149" s="184">
        <f t="shared" ref="P149:P165" si="1">O149*H149</f>
        <v>5.7000000000000002E-2</v>
      </c>
      <c r="Q149" s="184">
        <v>0</v>
      </c>
      <c r="R149" s="184">
        <f t="shared" ref="R149:R165" si="2">Q149*H149</f>
        <v>0</v>
      </c>
      <c r="S149" s="184">
        <v>0</v>
      </c>
      <c r="T149" s="185">
        <f t="shared" ref="T149:T165" si="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86" t="s">
        <v>120</v>
      </c>
      <c r="AT149" s="186" t="s">
        <v>115</v>
      </c>
      <c r="AU149" s="186" t="s">
        <v>83</v>
      </c>
      <c r="AY149" s="15" t="s">
        <v>113</v>
      </c>
      <c r="BE149" s="187">
        <f t="shared" ref="BE149:BE165" si="4">IF(N149="základní",J149,0)</f>
        <v>0</v>
      </c>
      <c r="BF149" s="187">
        <f t="shared" ref="BF149:BF165" si="5">IF(N149="snížená",J149,0)</f>
        <v>0</v>
      </c>
      <c r="BG149" s="187">
        <f t="shared" ref="BG149:BG165" si="6">IF(N149="zákl. přenesená",J149,0)</f>
        <v>0</v>
      </c>
      <c r="BH149" s="187">
        <f t="shared" ref="BH149:BH165" si="7">IF(N149="sníž. přenesená",J149,0)</f>
        <v>0</v>
      </c>
      <c r="BI149" s="187">
        <f t="shared" ref="BI149:BI165" si="8">IF(N149="nulová",J149,0)</f>
        <v>0</v>
      </c>
      <c r="BJ149" s="15" t="s">
        <v>81</v>
      </c>
      <c r="BK149" s="187">
        <f t="shared" ref="BK149:BK165" si="9">ROUND(I149*H149,2)</f>
        <v>0</v>
      </c>
      <c r="BL149" s="15" t="s">
        <v>120</v>
      </c>
      <c r="BM149" s="186" t="s">
        <v>188</v>
      </c>
    </row>
    <row r="150" spans="1:65" s="2" customFormat="1" ht="49.15" customHeight="1">
      <c r="A150" s="29"/>
      <c r="B150" s="30"/>
      <c r="C150" s="176" t="s">
        <v>8</v>
      </c>
      <c r="D150" s="176" t="s">
        <v>115</v>
      </c>
      <c r="E150" s="177" t="s">
        <v>189</v>
      </c>
      <c r="F150" s="178" t="s">
        <v>190</v>
      </c>
      <c r="G150" s="179" t="s">
        <v>137</v>
      </c>
      <c r="H150" s="180">
        <v>9</v>
      </c>
      <c r="I150" s="181"/>
      <c r="J150" s="181">
        <f t="shared" si="0"/>
        <v>0</v>
      </c>
      <c r="K150" s="178" t="s">
        <v>119</v>
      </c>
      <c r="L150" s="34"/>
      <c r="M150" s="182" t="s">
        <v>1</v>
      </c>
      <c r="N150" s="183" t="s">
        <v>39</v>
      </c>
      <c r="O150" s="184">
        <v>0.314</v>
      </c>
      <c r="P150" s="184">
        <f t="shared" si="1"/>
        <v>2.8260000000000001</v>
      </c>
      <c r="Q150" s="184">
        <v>0</v>
      </c>
      <c r="R150" s="184">
        <f t="shared" si="2"/>
        <v>0</v>
      </c>
      <c r="S150" s="184">
        <v>0</v>
      </c>
      <c r="T150" s="185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86" t="s">
        <v>120</v>
      </c>
      <c r="AT150" s="186" t="s">
        <v>115</v>
      </c>
      <c r="AU150" s="186" t="s">
        <v>83</v>
      </c>
      <c r="AY150" s="15" t="s">
        <v>113</v>
      </c>
      <c r="BE150" s="187">
        <f t="shared" si="4"/>
        <v>0</v>
      </c>
      <c r="BF150" s="187">
        <f t="shared" si="5"/>
        <v>0</v>
      </c>
      <c r="BG150" s="187">
        <f t="shared" si="6"/>
        <v>0</v>
      </c>
      <c r="BH150" s="187">
        <f t="shared" si="7"/>
        <v>0</v>
      </c>
      <c r="BI150" s="187">
        <f t="shared" si="8"/>
        <v>0</v>
      </c>
      <c r="BJ150" s="15" t="s">
        <v>81</v>
      </c>
      <c r="BK150" s="187">
        <f t="shared" si="9"/>
        <v>0</v>
      </c>
      <c r="BL150" s="15" t="s">
        <v>120</v>
      </c>
      <c r="BM150" s="186" t="s">
        <v>191</v>
      </c>
    </row>
    <row r="151" spans="1:65" s="2" customFormat="1" ht="49.15" customHeight="1">
      <c r="A151" s="29"/>
      <c r="B151" s="30"/>
      <c r="C151" s="176" t="s">
        <v>192</v>
      </c>
      <c r="D151" s="176" t="s">
        <v>115</v>
      </c>
      <c r="E151" s="177" t="s">
        <v>193</v>
      </c>
      <c r="F151" s="178" t="s">
        <v>194</v>
      </c>
      <c r="G151" s="179" t="s">
        <v>137</v>
      </c>
      <c r="H151" s="180">
        <v>5</v>
      </c>
      <c r="I151" s="181"/>
      <c r="J151" s="181">
        <f t="shared" si="0"/>
        <v>0</v>
      </c>
      <c r="K151" s="178" t="s">
        <v>119</v>
      </c>
      <c r="L151" s="34"/>
      <c r="M151" s="182" t="s">
        <v>1</v>
      </c>
      <c r="N151" s="183" t="s">
        <v>39</v>
      </c>
      <c r="O151" s="184">
        <v>0.84699999999999998</v>
      </c>
      <c r="P151" s="184">
        <f t="shared" si="1"/>
        <v>4.2349999999999994</v>
      </c>
      <c r="Q151" s="184">
        <v>0</v>
      </c>
      <c r="R151" s="184">
        <f t="shared" si="2"/>
        <v>0</v>
      </c>
      <c r="S151" s="184">
        <v>0</v>
      </c>
      <c r="T151" s="185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86" t="s">
        <v>120</v>
      </c>
      <c r="AT151" s="186" t="s">
        <v>115</v>
      </c>
      <c r="AU151" s="186" t="s">
        <v>83</v>
      </c>
      <c r="AY151" s="15" t="s">
        <v>113</v>
      </c>
      <c r="BE151" s="187">
        <f t="shared" si="4"/>
        <v>0</v>
      </c>
      <c r="BF151" s="187">
        <f t="shared" si="5"/>
        <v>0</v>
      </c>
      <c r="BG151" s="187">
        <f t="shared" si="6"/>
        <v>0</v>
      </c>
      <c r="BH151" s="187">
        <f t="shared" si="7"/>
        <v>0</v>
      </c>
      <c r="BI151" s="187">
        <f t="shared" si="8"/>
        <v>0</v>
      </c>
      <c r="BJ151" s="15" t="s">
        <v>81</v>
      </c>
      <c r="BK151" s="187">
        <f t="shared" si="9"/>
        <v>0</v>
      </c>
      <c r="BL151" s="15" t="s">
        <v>120</v>
      </c>
      <c r="BM151" s="186" t="s">
        <v>195</v>
      </c>
    </row>
    <row r="152" spans="1:65" s="2" customFormat="1" ht="49.15" customHeight="1">
      <c r="A152" s="29"/>
      <c r="B152" s="30"/>
      <c r="C152" s="176" t="s">
        <v>196</v>
      </c>
      <c r="D152" s="176" t="s">
        <v>115</v>
      </c>
      <c r="E152" s="177" t="s">
        <v>197</v>
      </c>
      <c r="F152" s="178" t="s">
        <v>198</v>
      </c>
      <c r="G152" s="179" t="s">
        <v>137</v>
      </c>
      <c r="H152" s="180">
        <v>4</v>
      </c>
      <c r="I152" s="181"/>
      <c r="J152" s="181">
        <f t="shared" si="0"/>
        <v>0</v>
      </c>
      <c r="K152" s="178" t="s">
        <v>119</v>
      </c>
      <c r="L152" s="34"/>
      <c r="M152" s="182" t="s">
        <v>1</v>
      </c>
      <c r="N152" s="183" t="s">
        <v>39</v>
      </c>
      <c r="O152" s="184">
        <v>7.1999999999999995E-2</v>
      </c>
      <c r="P152" s="184">
        <f t="shared" si="1"/>
        <v>0.28799999999999998</v>
      </c>
      <c r="Q152" s="184">
        <v>0</v>
      </c>
      <c r="R152" s="184">
        <f t="shared" si="2"/>
        <v>0</v>
      </c>
      <c r="S152" s="184">
        <v>0</v>
      </c>
      <c r="T152" s="185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86" t="s">
        <v>120</v>
      </c>
      <c r="AT152" s="186" t="s">
        <v>115</v>
      </c>
      <c r="AU152" s="186" t="s">
        <v>83</v>
      </c>
      <c r="AY152" s="15" t="s">
        <v>113</v>
      </c>
      <c r="BE152" s="187">
        <f t="shared" si="4"/>
        <v>0</v>
      </c>
      <c r="BF152" s="187">
        <f t="shared" si="5"/>
        <v>0</v>
      </c>
      <c r="BG152" s="187">
        <f t="shared" si="6"/>
        <v>0</v>
      </c>
      <c r="BH152" s="187">
        <f t="shared" si="7"/>
        <v>0</v>
      </c>
      <c r="BI152" s="187">
        <f t="shared" si="8"/>
        <v>0</v>
      </c>
      <c r="BJ152" s="15" t="s">
        <v>81</v>
      </c>
      <c r="BK152" s="187">
        <f t="shared" si="9"/>
        <v>0</v>
      </c>
      <c r="BL152" s="15" t="s">
        <v>120</v>
      </c>
      <c r="BM152" s="186" t="s">
        <v>199</v>
      </c>
    </row>
    <row r="153" spans="1:65" s="2" customFormat="1" ht="49.15" customHeight="1">
      <c r="A153" s="29"/>
      <c r="B153" s="30"/>
      <c r="C153" s="176" t="s">
        <v>200</v>
      </c>
      <c r="D153" s="176" t="s">
        <v>115</v>
      </c>
      <c r="E153" s="177" t="s">
        <v>201</v>
      </c>
      <c r="F153" s="178" t="s">
        <v>202</v>
      </c>
      <c r="G153" s="179" t="s">
        <v>137</v>
      </c>
      <c r="H153" s="180">
        <v>6</v>
      </c>
      <c r="I153" s="181"/>
      <c r="J153" s="181">
        <f t="shared" si="0"/>
        <v>0</v>
      </c>
      <c r="K153" s="178" t="s">
        <v>119</v>
      </c>
      <c r="L153" s="34"/>
      <c r="M153" s="182" t="s">
        <v>1</v>
      </c>
      <c r="N153" s="183" t="s">
        <v>39</v>
      </c>
      <c r="O153" s="184">
        <v>0.33100000000000002</v>
      </c>
      <c r="P153" s="184">
        <f t="shared" si="1"/>
        <v>1.9860000000000002</v>
      </c>
      <c r="Q153" s="184">
        <v>0</v>
      </c>
      <c r="R153" s="184">
        <f t="shared" si="2"/>
        <v>0</v>
      </c>
      <c r="S153" s="184">
        <v>0</v>
      </c>
      <c r="T153" s="185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86" t="s">
        <v>120</v>
      </c>
      <c r="AT153" s="186" t="s">
        <v>115</v>
      </c>
      <c r="AU153" s="186" t="s">
        <v>83</v>
      </c>
      <c r="AY153" s="15" t="s">
        <v>113</v>
      </c>
      <c r="BE153" s="187">
        <f t="shared" si="4"/>
        <v>0</v>
      </c>
      <c r="BF153" s="187">
        <f t="shared" si="5"/>
        <v>0</v>
      </c>
      <c r="BG153" s="187">
        <f t="shared" si="6"/>
        <v>0</v>
      </c>
      <c r="BH153" s="187">
        <f t="shared" si="7"/>
        <v>0</v>
      </c>
      <c r="BI153" s="187">
        <f t="shared" si="8"/>
        <v>0</v>
      </c>
      <c r="BJ153" s="15" t="s">
        <v>81</v>
      </c>
      <c r="BK153" s="187">
        <f t="shared" si="9"/>
        <v>0</v>
      </c>
      <c r="BL153" s="15" t="s">
        <v>120</v>
      </c>
      <c r="BM153" s="186" t="s">
        <v>203</v>
      </c>
    </row>
    <row r="154" spans="1:65" s="2" customFormat="1" ht="49.15" customHeight="1">
      <c r="A154" s="29"/>
      <c r="B154" s="30"/>
      <c r="C154" s="176" t="s">
        <v>204</v>
      </c>
      <c r="D154" s="176" t="s">
        <v>115</v>
      </c>
      <c r="E154" s="177" t="s">
        <v>205</v>
      </c>
      <c r="F154" s="178" t="s">
        <v>206</v>
      </c>
      <c r="G154" s="179" t="s">
        <v>137</v>
      </c>
      <c r="H154" s="180">
        <v>2</v>
      </c>
      <c r="I154" s="181"/>
      <c r="J154" s="181">
        <f t="shared" si="0"/>
        <v>0</v>
      </c>
      <c r="K154" s="178" t="s">
        <v>119</v>
      </c>
      <c r="L154" s="34"/>
      <c r="M154" s="182" t="s">
        <v>1</v>
      </c>
      <c r="N154" s="183" t="s">
        <v>39</v>
      </c>
      <c r="O154" s="184">
        <v>0.73599999999999999</v>
      </c>
      <c r="P154" s="184">
        <f t="shared" si="1"/>
        <v>1.472</v>
      </c>
      <c r="Q154" s="184">
        <v>0</v>
      </c>
      <c r="R154" s="184">
        <f t="shared" si="2"/>
        <v>0</v>
      </c>
      <c r="S154" s="184">
        <v>0</v>
      </c>
      <c r="T154" s="185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86" t="s">
        <v>120</v>
      </c>
      <c r="AT154" s="186" t="s">
        <v>115</v>
      </c>
      <c r="AU154" s="186" t="s">
        <v>83</v>
      </c>
      <c r="AY154" s="15" t="s">
        <v>113</v>
      </c>
      <c r="BE154" s="187">
        <f t="shared" si="4"/>
        <v>0</v>
      </c>
      <c r="BF154" s="187">
        <f t="shared" si="5"/>
        <v>0</v>
      </c>
      <c r="BG154" s="187">
        <f t="shared" si="6"/>
        <v>0</v>
      </c>
      <c r="BH154" s="187">
        <f t="shared" si="7"/>
        <v>0</v>
      </c>
      <c r="BI154" s="187">
        <f t="shared" si="8"/>
        <v>0</v>
      </c>
      <c r="BJ154" s="15" t="s">
        <v>81</v>
      </c>
      <c r="BK154" s="187">
        <f t="shared" si="9"/>
        <v>0</v>
      </c>
      <c r="BL154" s="15" t="s">
        <v>120</v>
      </c>
      <c r="BM154" s="186" t="s">
        <v>207</v>
      </c>
    </row>
    <row r="155" spans="1:65" s="2" customFormat="1" ht="44.25" customHeight="1">
      <c r="A155" s="29"/>
      <c r="B155" s="30"/>
      <c r="C155" s="176" t="s">
        <v>208</v>
      </c>
      <c r="D155" s="176" t="s">
        <v>115</v>
      </c>
      <c r="E155" s="177" t="s">
        <v>209</v>
      </c>
      <c r="F155" s="178" t="s">
        <v>210</v>
      </c>
      <c r="G155" s="179" t="s">
        <v>137</v>
      </c>
      <c r="H155" s="180">
        <v>1</v>
      </c>
      <c r="I155" s="181"/>
      <c r="J155" s="181">
        <f t="shared" si="0"/>
        <v>0</v>
      </c>
      <c r="K155" s="178" t="s">
        <v>119</v>
      </c>
      <c r="L155" s="34"/>
      <c r="M155" s="182" t="s">
        <v>1</v>
      </c>
      <c r="N155" s="183" t="s">
        <v>39</v>
      </c>
      <c r="O155" s="184">
        <v>0.62</v>
      </c>
      <c r="P155" s="184">
        <f t="shared" si="1"/>
        <v>0.62</v>
      </c>
      <c r="Q155" s="184">
        <v>0</v>
      </c>
      <c r="R155" s="184">
        <f t="shared" si="2"/>
        <v>0</v>
      </c>
      <c r="S155" s="184">
        <v>0</v>
      </c>
      <c r="T155" s="185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86" t="s">
        <v>120</v>
      </c>
      <c r="AT155" s="186" t="s">
        <v>115</v>
      </c>
      <c r="AU155" s="186" t="s">
        <v>83</v>
      </c>
      <c r="AY155" s="15" t="s">
        <v>113</v>
      </c>
      <c r="BE155" s="187">
        <f t="shared" si="4"/>
        <v>0</v>
      </c>
      <c r="BF155" s="187">
        <f t="shared" si="5"/>
        <v>0</v>
      </c>
      <c r="BG155" s="187">
        <f t="shared" si="6"/>
        <v>0</v>
      </c>
      <c r="BH155" s="187">
        <f t="shared" si="7"/>
        <v>0</v>
      </c>
      <c r="BI155" s="187">
        <f t="shared" si="8"/>
        <v>0</v>
      </c>
      <c r="BJ155" s="15" t="s">
        <v>81</v>
      </c>
      <c r="BK155" s="187">
        <f t="shared" si="9"/>
        <v>0</v>
      </c>
      <c r="BL155" s="15" t="s">
        <v>120</v>
      </c>
      <c r="BM155" s="186" t="s">
        <v>211</v>
      </c>
    </row>
    <row r="156" spans="1:65" s="2" customFormat="1" ht="44.25" customHeight="1">
      <c r="A156" s="29"/>
      <c r="B156" s="30"/>
      <c r="C156" s="176" t="s">
        <v>7</v>
      </c>
      <c r="D156" s="176" t="s">
        <v>115</v>
      </c>
      <c r="E156" s="177" t="s">
        <v>212</v>
      </c>
      <c r="F156" s="178" t="s">
        <v>213</v>
      </c>
      <c r="G156" s="179" t="s">
        <v>137</v>
      </c>
      <c r="H156" s="180">
        <v>9</v>
      </c>
      <c r="I156" s="181"/>
      <c r="J156" s="181">
        <f t="shared" si="0"/>
        <v>0</v>
      </c>
      <c r="K156" s="178" t="s">
        <v>119</v>
      </c>
      <c r="L156" s="34"/>
      <c r="M156" s="182" t="s">
        <v>1</v>
      </c>
      <c r="N156" s="183" t="s">
        <v>39</v>
      </c>
      <c r="O156" s="184">
        <v>1.24</v>
      </c>
      <c r="P156" s="184">
        <f t="shared" si="1"/>
        <v>11.16</v>
      </c>
      <c r="Q156" s="184">
        <v>0</v>
      </c>
      <c r="R156" s="184">
        <f t="shared" si="2"/>
        <v>0</v>
      </c>
      <c r="S156" s="184">
        <v>0</v>
      </c>
      <c r="T156" s="185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86" t="s">
        <v>120</v>
      </c>
      <c r="AT156" s="186" t="s">
        <v>115</v>
      </c>
      <c r="AU156" s="186" t="s">
        <v>83</v>
      </c>
      <c r="AY156" s="15" t="s">
        <v>113</v>
      </c>
      <c r="BE156" s="187">
        <f t="shared" si="4"/>
        <v>0</v>
      </c>
      <c r="BF156" s="187">
        <f t="shared" si="5"/>
        <v>0</v>
      </c>
      <c r="BG156" s="187">
        <f t="shared" si="6"/>
        <v>0</v>
      </c>
      <c r="BH156" s="187">
        <f t="shared" si="7"/>
        <v>0</v>
      </c>
      <c r="BI156" s="187">
        <f t="shared" si="8"/>
        <v>0</v>
      </c>
      <c r="BJ156" s="15" t="s">
        <v>81</v>
      </c>
      <c r="BK156" s="187">
        <f t="shared" si="9"/>
        <v>0</v>
      </c>
      <c r="BL156" s="15" t="s">
        <v>120</v>
      </c>
      <c r="BM156" s="186" t="s">
        <v>214</v>
      </c>
    </row>
    <row r="157" spans="1:65" s="2" customFormat="1" ht="44.25" customHeight="1">
      <c r="A157" s="29"/>
      <c r="B157" s="30"/>
      <c r="C157" s="176" t="s">
        <v>215</v>
      </c>
      <c r="D157" s="176" t="s">
        <v>115</v>
      </c>
      <c r="E157" s="177" t="s">
        <v>216</v>
      </c>
      <c r="F157" s="178" t="s">
        <v>217</v>
      </c>
      <c r="G157" s="179" t="s">
        <v>137</v>
      </c>
      <c r="H157" s="180">
        <v>5</v>
      </c>
      <c r="I157" s="181"/>
      <c r="J157" s="181">
        <f t="shared" si="0"/>
        <v>0</v>
      </c>
      <c r="K157" s="178" t="s">
        <v>119</v>
      </c>
      <c r="L157" s="34"/>
      <c r="M157" s="182" t="s">
        <v>1</v>
      </c>
      <c r="N157" s="183" t="s">
        <v>39</v>
      </c>
      <c r="O157" s="184">
        <v>2.7829999999999999</v>
      </c>
      <c r="P157" s="184">
        <f t="shared" si="1"/>
        <v>13.914999999999999</v>
      </c>
      <c r="Q157" s="184">
        <v>0</v>
      </c>
      <c r="R157" s="184">
        <f t="shared" si="2"/>
        <v>0</v>
      </c>
      <c r="S157" s="184">
        <v>0</v>
      </c>
      <c r="T157" s="185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86" t="s">
        <v>120</v>
      </c>
      <c r="AT157" s="186" t="s">
        <v>115</v>
      </c>
      <c r="AU157" s="186" t="s">
        <v>83</v>
      </c>
      <c r="AY157" s="15" t="s">
        <v>113</v>
      </c>
      <c r="BE157" s="187">
        <f t="shared" si="4"/>
        <v>0</v>
      </c>
      <c r="BF157" s="187">
        <f t="shared" si="5"/>
        <v>0</v>
      </c>
      <c r="BG157" s="187">
        <f t="shared" si="6"/>
        <v>0</v>
      </c>
      <c r="BH157" s="187">
        <f t="shared" si="7"/>
        <v>0</v>
      </c>
      <c r="BI157" s="187">
        <f t="shared" si="8"/>
        <v>0</v>
      </c>
      <c r="BJ157" s="15" t="s">
        <v>81</v>
      </c>
      <c r="BK157" s="187">
        <f t="shared" si="9"/>
        <v>0</v>
      </c>
      <c r="BL157" s="15" t="s">
        <v>120</v>
      </c>
      <c r="BM157" s="186" t="s">
        <v>218</v>
      </c>
    </row>
    <row r="158" spans="1:65" s="2" customFormat="1" ht="44.25" customHeight="1">
      <c r="A158" s="29"/>
      <c r="B158" s="30"/>
      <c r="C158" s="176" t="s">
        <v>219</v>
      </c>
      <c r="D158" s="176" t="s">
        <v>115</v>
      </c>
      <c r="E158" s="177" t="s">
        <v>220</v>
      </c>
      <c r="F158" s="178" t="s">
        <v>221</v>
      </c>
      <c r="G158" s="179" t="s">
        <v>137</v>
      </c>
      <c r="H158" s="180">
        <v>4</v>
      </c>
      <c r="I158" s="181"/>
      <c r="J158" s="181">
        <f t="shared" si="0"/>
        <v>0</v>
      </c>
      <c r="K158" s="178" t="s">
        <v>119</v>
      </c>
      <c r="L158" s="34"/>
      <c r="M158" s="182" t="s">
        <v>1</v>
      </c>
      <c r="N158" s="183" t="s">
        <v>39</v>
      </c>
      <c r="O158" s="184">
        <v>0.58199999999999996</v>
      </c>
      <c r="P158" s="184">
        <f t="shared" si="1"/>
        <v>2.3279999999999998</v>
      </c>
      <c r="Q158" s="184">
        <v>0</v>
      </c>
      <c r="R158" s="184">
        <f t="shared" si="2"/>
        <v>0</v>
      </c>
      <c r="S158" s="184">
        <v>0</v>
      </c>
      <c r="T158" s="185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86" t="s">
        <v>120</v>
      </c>
      <c r="AT158" s="186" t="s">
        <v>115</v>
      </c>
      <c r="AU158" s="186" t="s">
        <v>83</v>
      </c>
      <c r="AY158" s="15" t="s">
        <v>113</v>
      </c>
      <c r="BE158" s="187">
        <f t="shared" si="4"/>
        <v>0</v>
      </c>
      <c r="BF158" s="187">
        <f t="shared" si="5"/>
        <v>0</v>
      </c>
      <c r="BG158" s="187">
        <f t="shared" si="6"/>
        <v>0</v>
      </c>
      <c r="BH158" s="187">
        <f t="shared" si="7"/>
        <v>0</v>
      </c>
      <c r="BI158" s="187">
        <f t="shared" si="8"/>
        <v>0</v>
      </c>
      <c r="BJ158" s="15" t="s">
        <v>81</v>
      </c>
      <c r="BK158" s="187">
        <f t="shared" si="9"/>
        <v>0</v>
      </c>
      <c r="BL158" s="15" t="s">
        <v>120</v>
      </c>
      <c r="BM158" s="186" t="s">
        <v>222</v>
      </c>
    </row>
    <row r="159" spans="1:65" s="2" customFormat="1" ht="44.25" customHeight="1">
      <c r="A159" s="29"/>
      <c r="B159" s="30"/>
      <c r="C159" s="176" t="s">
        <v>223</v>
      </c>
      <c r="D159" s="176" t="s">
        <v>115</v>
      </c>
      <c r="E159" s="177" t="s">
        <v>224</v>
      </c>
      <c r="F159" s="178" t="s">
        <v>225</v>
      </c>
      <c r="G159" s="179" t="s">
        <v>137</v>
      </c>
      <c r="H159" s="180">
        <v>6</v>
      </c>
      <c r="I159" s="181"/>
      <c r="J159" s="181">
        <f t="shared" si="0"/>
        <v>0</v>
      </c>
      <c r="K159" s="178" t="s">
        <v>119</v>
      </c>
      <c r="L159" s="34"/>
      <c r="M159" s="182" t="s">
        <v>1</v>
      </c>
      <c r="N159" s="183" t="s">
        <v>39</v>
      </c>
      <c r="O159" s="184">
        <v>1.129</v>
      </c>
      <c r="P159" s="184">
        <f t="shared" si="1"/>
        <v>6.774</v>
      </c>
      <c r="Q159" s="184">
        <v>0</v>
      </c>
      <c r="R159" s="184">
        <f t="shared" si="2"/>
        <v>0</v>
      </c>
      <c r="S159" s="184">
        <v>0</v>
      </c>
      <c r="T159" s="185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86" t="s">
        <v>120</v>
      </c>
      <c r="AT159" s="186" t="s">
        <v>115</v>
      </c>
      <c r="AU159" s="186" t="s">
        <v>83</v>
      </c>
      <c r="AY159" s="15" t="s">
        <v>113</v>
      </c>
      <c r="BE159" s="187">
        <f t="shared" si="4"/>
        <v>0</v>
      </c>
      <c r="BF159" s="187">
        <f t="shared" si="5"/>
        <v>0</v>
      </c>
      <c r="BG159" s="187">
        <f t="shared" si="6"/>
        <v>0</v>
      </c>
      <c r="BH159" s="187">
        <f t="shared" si="7"/>
        <v>0</v>
      </c>
      <c r="BI159" s="187">
        <f t="shared" si="8"/>
        <v>0</v>
      </c>
      <c r="BJ159" s="15" t="s">
        <v>81</v>
      </c>
      <c r="BK159" s="187">
        <f t="shared" si="9"/>
        <v>0</v>
      </c>
      <c r="BL159" s="15" t="s">
        <v>120</v>
      </c>
      <c r="BM159" s="186" t="s">
        <v>226</v>
      </c>
    </row>
    <row r="160" spans="1:65" s="2" customFormat="1" ht="44.25" customHeight="1">
      <c r="A160" s="29"/>
      <c r="B160" s="30"/>
      <c r="C160" s="176" t="s">
        <v>227</v>
      </c>
      <c r="D160" s="176" t="s">
        <v>115</v>
      </c>
      <c r="E160" s="177" t="s">
        <v>228</v>
      </c>
      <c r="F160" s="178" t="s">
        <v>229</v>
      </c>
      <c r="G160" s="179" t="s">
        <v>137</v>
      </c>
      <c r="H160" s="180">
        <v>2</v>
      </c>
      <c r="I160" s="181"/>
      <c r="J160" s="181">
        <f t="shared" si="0"/>
        <v>0</v>
      </c>
      <c r="K160" s="178" t="s">
        <v>119</v>
      </c>
      <c r="L160" s="34"/>
      <c r="M160" s="182" t="s">
        <v>1</v>
      </c>
      <c r="N160" s="183" t="s">
        <v>39</v>
      </c>
      <c r="O160" s="184">
        <v>2.2690000000000001</v>
      </c>
      <c r="P160" s="184">
        <f t="shared" si="1"/>
        <v>4.5380000000000003</v>
      </c>
      <c r="Q160" s="184">
        <v>0</v>
      </c>
      <c r="R160" s="184">
        <f t="shared" si="2"/>
        <v>0</v>
      </c>
      <c r="S160" s="184">
        <v>0</v>
      </c>
      <c r="T160" s="185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86" t="s">
        <v>120</v>
      </c>
      <c r="AT160" s="186" t="s">
        <v>115</v>
      </c>
      <c r="AU160" s="186" t="s">
        <v>83</v>
      </c>
      <c r="AY160" s="15" t="s">
        <v>113</v>
      </c>
      <c r="BE160" s="187">
        <f t="shared" si="4"/>
        <v>0</v>
      </c>
      <c r="BF160" s="187">
        <f t="shared" si="5"/>
        <v>0</v>
      </c>
      <c r="BG160" s="187">
        <f t="shared" si="6"/>
        <v>0</v>
      </c>
      <c r="BH160" s="187">
        <f t="shared" si="7"/>
        <v>0</v>
      </c>
      <c r="BI160" s="187">
        <f t="shared" si="8"/>
        <v>0</v>
      </c>
      <c r="BJ160" s="15" t="s">
        <v>81</v>
      </c>
      <c r="BK160" s="187">
        <f t="shared" si="9"/>
        <v>0</v>
      </c>
      <c r="BL160" s="15" t="s">
        <v>120</v>
      </c>
      <c r="BM160" s="186" t="s">
        <v>230</v>
      </c>
    </row>
    <row r="161" spans="1:65" s="2" customFormat="1" ht="37.9" customHeight="1">
      <c r="A161" s="29"/>
      <c r="B161" s="30"/>
      <c r="C161" s="176" t="s">
        <v>231</v>
      </c>
      <c r="D161" s="176" t="s">
        <v>115</v>
      </c>
      <c r="E161" s="177" t="s">
        <v>232</v>
      </c>
      <c r="F161" s="178" t="s">
        <v>233</v>
      </c>
      <c r="G161" s="179" t="s">
        <v>137</v>
      </c>
      <c r="H161" s="180">
        <v>5</v>
      </c>
      <c r="I161" s="181"/>
      <c r="J161" s="181">
        <f t="shared" si="0"/>
        <v>0</v>
      </c>
      <c r="K161" s="178" t="s">
        <v>119</v>
      </c>
      <c r="L161" s="34"/>
      <c r="M161" s="182" t="s">
        <v>1</v>
      </c>
      <c r="N161" s="183" t="s">
        <v>39</v>
      </c>
      <c r="O161" s="184">
        <v>0.1</v>
      </c>
      <c r="P161" s="184">
        <f t="shared" si="1"/>
        <v>0.5</v>
      </c>
      <c r="Q161" s="184">
        <v>0</v>
      </c>
      <c r="R161" s="184">
        <f t="shared" si="2"/>
        <v>0</v>
      </c>
      <c r="S161" s="184">
        <v>0</v>
      </c>
      <c r="T161" s="185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86" t="s">
        <v>120</v>
      </c>
      <c r="AT161" s="186" t="s">
        <v>115</v>
      </c>
      <c r="AU161" s="186" t="s">
        <v>83</v>
      </c>
      <c r="AY161" s="15" t="s">
        <v>113</v>
      </c>
      <c r="BE161" s="187">
        <f t="shared" si="4"/>
        <v>0</v>
      </c>
      <c r="BF161" s="187">
        <f t="shared" si="5"/>
        <v>0</v>
      </c>
      <c r="BG161" s="187">
        <f t="shared" si="6"/>
        <v>0</v>
      </c>
      <c r="BH161" s="187">
        <f t="shared" si="7"/>
        <v>0</v>
      </c>
      <c r="BI161" s="187">
        <f t="shared" si="8"/>
        <v>0</v>
      </c>
      <c r="BJ161" s="15" t="s">
        <v>81</v>
      </c>
      <c r="BK161" s="187">
        <f t="shared" si="9"/>
        <v>0</v>
      </c>
      <c r="BL161" s="15" t="s">
        <v>120</v>
      </c>
      <c r="BM161" s="186" t="s">
        <v>234</v>
      </c>
    </row>
    <row r="162" spans="1:65" s="2" customFormat="1" ht="37.9" customHeight="1">
      <c r="A162" s="29"/>
      <c r="B162" s="30"/>
      <c r="C162" s="176" t="s">
        <v>235</v>
      </c>
      <c r="D162" s="176" t="s">
        <v>115</v>
      </c>
      <c r="E162" s="177" t="s">
        <v>236</v>
      </c>
      <c r="F162" s="178" t="s">
        <v>237</v>
      </c>
      <c r="G162" s="179" t="s">
        <v>137</v>
      </c>
      <c r="H162" s="180">
        <v>11</v>
      </c>
      <c r="I162" s="181"/>
      <c r="J162" s="181">
        <f t="shared" si="0"/>
        <v>0</v>
      </c>
      <c r="K162" s="178" t="s">
        <v>119</v>
      </c>
      <c r="L162" s="34"/>
      <c r="M162" s="182" t="s">
        <v>1</v>
      </c>
      <c r="N162" s="183" t="s">
        <v>39</v>
      </c>
      <c r="O162" s="184">
        <v>0.44400000000000001</v>
      </c>
      <c r="P162" s="184">
        <f t="shared" si="1"/>
        <v>4.8840000000000003</v>
      </c>
      <c r="Q162" s="184">
        <v>0</v>
      </c>
      <c r="R162" s="184">
        <f t="shared" si="2"/>
        <v>0</v>
      </c>
      <c r="S162" s="184">
        <v>0</v>
      </c>
      <c r="T162" s="185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86" t="s">
        <v>120</v>
      </c>
      <c r="AT162" s="186" t="s">
        <v>115</v>
      </c>
      <c r="AU162" s="186" t="s">
        <v>83</v>
      </c>
      <c r="AY162" s="15" t="s">
        <v>113</v>
      </c>
      <c r="BE162" s="187">
        <f t="shared" si="4"/>
        <v>0</v>
      </c>
      <c r="BF162" s="187">
        <f t="shared" si="5"/>
        <v>0</v>
      </c>
      <c r="BG162" s="187">
        <f t="shared" si="6"/>
        <v>0</v>
      </c>
      <c r="BH162" s="187">
        <f t="shared" si="7"/>
        <v>0</v>
      </c>
      <c r="BI162" s="187">
        <f t="shared" si="8"/>
        <v>0</v>
      </c>
      <c r="BJ162" s="15" t="s">
        <v>81</v>
      </c>
      <c r="BK162" s="187">
        <f t="shared" si="9"/>
        <v>0</v>
      </c>
      <c r="BL162" s="15" t="s">
        <v>120</v>
      </c>
      <c r="BM162" s="186" t="s">
        <v>238</v>
      </c>
    </row>
    <row r="163" spans="1:65" s="2" customFormat="1" ht="37.9" customHeight="1">
      <c r="A163" s="29"/>
      <c r="B163" s="30"/>
      <c r="C163" s="176" t="s">
        <v>239</v>
      </c>
      <c r="D163" s="176" t="s">
        <v>115</v>
      </c>
      <c r="E163" s="177" t="s">
        <v>240</v>
      </c>
      <c r="F163" s="178" t="s">
        <v>241</v>
      </c>
      <c r="G163" s="179" t="s">
        <v>137</v>
      </c>
      <c r="H163" s="180">
        <v>6</v>
      </c>
      <c r="I163" s="181"/>
      <c r="J163" s="181">
        <f t="shared" si="0"/>
        <v>0</v>
      </c>
      <c r="K163" s="178" t="s">
        <v>119</v>
      </c>
      <c r="L163" s="34"/>
      <c r="M163" s="182" t="s">
        <v>1</v>
      </c>
      <c r="N163" s="183" t="s">
        <v>39</v>
      </c>
      <c r="O163" s="184">
        <v>0.78600000000000003</v>
      </c>
      <c r="P163" s="184">
        <f t="shared" si="1"/>
        <v>4.7160000000000002</v>
      </c>
      <c r="Q163" s="184">
        <v>0</v>
      </c>
      <c r="R163" s="184">
        <f t="shared" si="2"/>
        <v>0</v>
      </c>
      <c r="S163" s="184">
        <v>0</v>
      </c>
      <c r="T163" s="185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86" t="s">
        <v>120</v>
      </c>
      <c r="AT163" s="186" t="s">
        <v>115</v>
      </c>
      <c r="AU163" s="186" t="s">
        <v>83</v>
      </c>
      <c r="AY163" s="15" t="s">
        <v>113</v>
      </c>
      <c r="BE163" s="187">
        <f t="shared" si="4"/>
        <v>0</v>
      </c>
      <c r="BF163" s="187">
        <f t="shared" si="5"/>
        <v>0</v>
      </c>
      <c r="BG163" s="187">
        <f t="shared" si="6"/>
        <v>0</v>
      </c>
      <c r="BH163" s="187">
        <f t="shared" si="7"/>
        <v>0</v>
      </c>
      <c r="BI163" s="187">
        <f t="shared" si="8"/>
        <v>0</v>
      </c>
      <c r="BJ163" s="15" t="s">
        <v>81</v>
      </c>
      <c r="BK163" s="187">
        <f t="shared" si="9"/>
        <v>0</v>
      </c>
      <c r="BL163" s="15" t="s">
        <v>120</v>
      </c>
      <c r="BM163" s="186" t="s">
        <v>242</v>
      </c>
    </row>
    <row r="164" spans="1:65" s="2" customFormat="1" ht="37.9" customHeight="1">
      <c r="A164" s="29"/>
      <c r="B164" s="30"/>
      <c r="C164" s="176" t="s">
        <v>243</v>
      </c>
      <c r="D164" s="176" t="s">
        <v>115</v>
      </c>
      <c r="E164" s="177" t="s">
        <v>244</v>
      </c>
      <c r="F164" s="178" t="s">
        <v>245</v>
      </c>
      <c r="G164" s="179" t="s">
        <v>137</v>
      </c>
      <c r="H164" s="180">
        <v>2</v>
      </c>
      <c r="I164" s="181"/>
      <c r="J164" s="181">
        <f t="shared" si="0"/>
        <v>0</v>
      </c>
      <c r="K164" s="178" t="s">
        <v>119</v>
      </c>
      <c r="L164" s="34"/>
      <c r="M164" s="182" t="s">
        <v>1</v>
      </c>
      <c r="N164" s="183" t="s">
        <v>39</v>
      </c>
      <c r="O164" s="184">
        <v>0.96199999999999997</v>
      </c>
      <c r="P164" s="184">
        <f t="shared" si="1"/>
        <v>1.9239999999999999</v>
      </c>
      <c r="Q164" s="184">
        <v>0</v>
      </c>
      <c r="R164" s="184">
        <f t="shared" si="2"/>
        <v>0</v>
      </c>
      <c r="S164" s="184">
        <v>0</v>
      </c>
      <c r="T164" s="185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86" t="s">
        <v>120</v>
      </c>
      <c r="AT164" s="186" t="s">
        <v>115</v>
      </c>
      <c r="AU164" s="186" t="s">
        <v>83</v>
      </c>
      <c r="AY164" s="15" t="s">
        <v>113</v>
      </c>
      <c r="BE164" s="187">
        <f t="shared" si="4"/>
        <v>0</v>
      </c>
      <c r="BF164" s="187">
        <f t="shared" si="5"/>
        <v>0</v>
      </c>
      <c r="BG164" s="187">
        <f t="shared" si="6"/>
        <v>0</v>
      </c>
      <c r="BH164" s="187">
        <f t="shared" si="7"/>
        <v>0</v>
      </c>
      <c r="BI164" s="187">
        <f t="shared" si="8"/>
        <v>0</v>
      </c>
      <c r="BJ164" s="15" t="s">
        <v>81</v>
      </c>
      <c r="BK164" s="187">
        <f t="shared" si="9"/>
        <v>0</v>
      </c>
      <c r="BL164" s="15" t="s">
        <v>120</v>
      </c>
      <c r="BM164" s="186" t="s">
        <v>246</v>
      </c>
    </row>
    <row r="165" spans="1:65" s="2" customFormat="1" ht="62.65" customHeight="1">
      <c r="A165" s="29"/>
      <c r="B165" s="30"/>
      <c r="C165" s="176" t="s">
        <v>247</v>
      </c>
      <c r="D165" s="176" t="s">
        <v>115</v>
      </c>
      <c r="E165" s="177" t="s">
        <v>248</v>
      </c>
      <c r="F165" s="178" t="s">
        <v>249</v>
      </c>
      <c r="G165" s="179" t="s">
        <v>137</v>
      </c>
      <c r="H165" s="180">
        <v>10</v>
      </c>
      <c r="I165" s="181"/>
      <c r="J165" s="181">
        <f t="shared" si="0"/>
        <v>0</v>
      </c>
      <c r="K165" s="178" t="s">
        <v>119</v>
      </c>
      <c r="L165" s="34"/>
      <c r="M165" s="182" t="s">
        <v>1</v>
      </c>
      <c r="N165" s="183" t="s">
        <v>39</v>
      </c>
      <c r="O165" s="184">
        <v>1E-3</v>
      </c>
      <c r="P165" s="184">
        <f t="shared" si="1"/>
        <v>0.01</v>
      </c>
      <c r="Q165" s="184">
        <v>0</v>
      </c>
      <c r="R165" s="184">
        <f t="shared" si="2"/>
        <v>0</v>
      </c>
      <c r="S165" s="184">
        <v>0</v>
      </c>
      <c r="T165" s="185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86" t="s">
        <v>120</v>
      </c>
      <c r="AT165" s="186" t="s">
        <v>115</v>
      </c>
      <c r="AU165" s="186" t="s">
        <v>83</v>
      </c>
      <c r="AY165" s="15" t="s">
        <v>113</v>
      </c>
      <c r="BE165" s="187">
        <f t="shared" si="4"/>
        <v>0</v>
      </c>
      <c r="BF165" s="187">
        <f t="shared" si="5"/>
        <v>0</v>
      </c>
      <c r="BG165" s="187">
        <f t="shared" si="6"/>
        <v>0</v>
      </c>
      <c r="BH165" s="187">
        <f t="shared" si="7"/>
        <v>0</v>
      </c>
      <c r="BI165" s="187">
        <f t="shared" si="8"/>
        <v>0</v>
      </c>
      <c r="BJ165" s="15" t="s">
        <v>81</v>
      </c>
      <c r="BK165" s="187">
        <f t="shared" si="9"/>
        <v>0</v>
      </c>
      <c r="BL165" s="15" t="s">
        <v>120</v>
      </c>
      <c r="BM165" s="186" t="s">
        <v>250</v>
      </c>
    </row>
    <row r="166" spans="1:65" s="13" customFormat="1" ht="11.25">
      <c r="B166" s="192"/>
      <c r="C166" s="193"/>
      <c r="D166" s="188" t="s">
        <v>124</v>
      </c>
      <c r="E166" s="194" t="s">
        <v>1</v>
      </c>
      <c r="F166" s="195" t="s">
        <v>251</v>
      </c>
      <c r="G166" s="193"/>
      <c r="H166" s="196">
        <v>10</v>
      </c>
      <c r="I166" s="193"/>
      <c r="J166" s="193"/>
      <c r="K166" s="193"/>
      <c r="L166" s="197"/>
      <c r="M166" s="198"/>
      <c r="N166" s="199"/>
      <c r="O166" s="199"/>
      <c r="P166" s="199"/>
      <c r="Q166" s="199"/>
      <c r="R166" s="199"/>
      <c r="S166" s="199"/>
      <c r="T166" s="200"/>
      <c r="AT166" s="201" t="s">
        <v>124</v>
      </c>
      <c r="AU166" s="201" t="s">
        <v>83</v>
      </c>
      <c r="AV166" s="13" t="s">
        <v>83</v>
      </c>
      <c r="AW166" s="13" t="s">
        <v>28</v>
      </c>
      <c r="AX166" s="13" t="s">
        <v>81</v>
      </c>
      <c r="AY166" s="201" t="s">
        <v>113</v>
      </c>
    </row>
    <row r="167" spans="1:65" s="2" customFormat="1" ht="62.65" customHeight="1">
      <c r="A167" s="29"/>
      <c r="B167" s="30"/>
      <c r="C167" s="176" t="s">
        <v>252</v>
      </c>
      <c r="D167" s="176" t="s">
        <v>115</v>
      </c>
      <c r="E167" s="177" t="s">
        <v>253</v>
      </c>
      <c r="F167" s="178" t="s">
        <v>254</v>
      </c>
      <c r="G167" s="179" t="s">
        <v>137</v>
      </c>
      <c r="H167" s="180">
        <v>90</v>
      </c>
      <c r="I167" s="181"/>
      <c r="J167" s="181">
        <f>ROUND(I167*H167,2)</f>
        <v>0</v>
      </c>
      <c r="K167" s="178" t="s">
        <v>119</v>
      </c>
      <c r="L167" s="34"/>
      <c r="M167" s="182" t="s">
        <v>1</v>
      </c>
      <c r="N167" s="183" t="s">
        <v>39</v>
      </c>
      <c r="O167" s="184">
        <v>3.0000000000000001E-3</v>
      </c>
      <c r="P167" s="184">
        <f>O167*H167</f>
        <v>0.27</v>
      </c>
      <c r="Q167" s="184">
        <v>0</v>
      </c>
      <c r="R167" s="184">
        <f>Q167*H167</f>
        <v>0</v>
      </c>
      <c r="S167" s="184">
        <v>0</v>
      </c>
      <c r="T167" s="18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86" t="s">
        <v>120</v>
      </c>
      <c r="AT167" s="186" t="s">
        <v>115</v>
      </c>
      <c r="AU167" s="186" t="s">
        <v>83</v>
      </c>
      <c r="AY167" s="15" t="s">
        <v>113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5" t="s">
        <v>81</v>
      </c>
      <c r="BK167" s="187">
        <f>ROUND(I167*H167,2)</f>
        <v>0</v>
      </c>
      <c r="BL167" s="15" t="s">
        <v>120</v>
      </c>
      <c r="BM167" s="186" t="s">
        <v>255</v>
      </c>
    </row>
    <row r="168" spans="1:65" s="13" customFormat="1" ht="11.25">
      <c r="B168" s="192"/>
      <c r="C168" s="193"/>
      <c r="D168" s="188" t="s">
        <v>124</v>
      </c>
      <c r="E168" s="194" t="s">
        <v>1</v>
      </c>
      <c r="F168" s="195" t="s">
        <v>256</v>
      </c>
      <c r="G168" s="193"/>
      <c r="H168" s="196">
        <v>90</v>
      </c>
      <c r="I168" s="193"/>
      <c r="J168" s="193"/>
      <c r="K168" s="193"/>
      <c r="L168" s="197"/>
      <c r="M168" s="198"/>
      <c r="N168" s="199"/>
      <c r="O168" s="199"/>
      <c r="P168" s="199"/>
      <c r="Q168" s="199"/>
      <c r="R168" s="199"/>
      <c r="S168" s="199"/>
      <c r="T168" s="200"/>
      <c r="AT168" s="201" t="s">
        <v>124</v>
      </c>
      <c r="AU168" s="201" t="s">
        <v>83</v>
      </c>
      <c r="AV168" s="13" t="s">
        <v>83</v>
      </c>
      <c r="AW168" s="13" t="s">
        <v>28</v>
      </c>
      <c r="AX168" s="13" t="s">
        <v>81</v>
      </c>
      <c r="AY168" s="201" t="s">
        <v>113</v>
      </c>
    </row>
    <row r="169" spans="1:65" s="2" customFormat="1" ht="62.65" customHeight="1">
      <c r="A169" s="29"/>
      <c r="B169" s="30"/>
      <c r="C169" s="176" t="s">
        <v>257</v>
      </c>
      <c r="D169" s="176" t="s">
        <v>115</v>
      </c>
      <c r="E169" s="177" t="s">
        <v>258</v>
      </c>
      <c r="F169" s="178" t="s">
        <v>259</v>
      </c>
      <c r="G169" s="179" t="s">
        <v>137</v>
      </c>
      <c r="H169" s="180">
        <v>50</v>
      </c>
      <c r="I169" s="181"/>
      <c r="J169" s="181">
        <f>ROUND(I169*H169,2)</f>
        <v>0</v>
      </c>
      <c r="K169" s="178" t="s">
        <v>119</v>
      </c>
      <c r="L169" s="34"/>
      <c r="M169" s="182" t="s">
        <v>1</v>
      </c>
      <c r="N169" s="183" t="s">
        <v>39</v>
      </c>
      <c r="O169" s="184">
        <v>8.9999999999999993E-3</v>
      </c>
      <c r="P169" s="184">
        <f>O169*H169</f>
        <v>0.44999999999999996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86" t="s">
        <v>120</v>
      </c>
      <c r="AT169" s="186" t="s">
        <v>115</v>
      </c>
      <c r="AU169" s="186" t="s">
        <v>83</v>
      </c>
      <c r="AY169" s="15" t="s">
        <v>113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5" t="s">
        <v>81</v>
      </c>
      <c r="BK169" s="187">
        <f>ROUND(I169*H169,2)</f>
        <v>0</v>
      </c>
      <c r="BL169" s="15" t="s">
        <v>120</v>
      </c>
      <c r="BM169" s="186" t="s">
        <v>260</v>
      </c>
    </row>
    <row r="170" spans="1:65" s="13" customFormat="1" ht="11.25">
      <c r="B170" s="192"/>
      <c r="C170" s="193"/>
      <c r="D170" s="188" t="s">
        <v>124</v>
      </c>
      <c r="E170" s="194" t="s">
        <v>1</v>
      </c>
      <c r="F170" s="195" t="s">
        <v>261</v>
      </c>
      <c r="G170" s="193"/>
      <c r="H170" s="196">
        <v>50</v>
      </c>
      <c r="I170" s="193"/>
      <c r="J170" s="193"/>
      <c r="K170" s="193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124</v>
      </c>
      <c r="AU170" s="201" t="s">
        <v>83</v>
      </c>
      <c r="AV170" s="13" t="s">
        <v>83</v>
      </c>
      <c r="AW170" s="13" t="s">
        <v>28</v>
      </c>
      <c r="AX170" s="13" t="s">
        <v>81</v>
      </c>
      <c r="AY170" s="201" t="s">
        <v>113</v>
      </c>
    </row>
    <row r="171" spans="1:65" s="2" customFormat="1" ht="62.65" customHeight="1">
      <c r="A171" s="29"/>
      <c r="B171" s="30"/>
      <c r="C171" s="176" t="s">
        <v>262</v>
      </c>
      <c r="D171" s="176" t="s">
        <v>115</v>
      </c>
      <c r="E171" s="177" t="s">
        <v>263</v>
      </c>
      <c r="F171" s="178" t="s">
        <v>264</v>
      </c>
      <c r="G171" s="179" t="s">
        <v>137</v>
      </c>
      <c r="H171" s="180">
        <v>40</v>
      </c>
      <c r="I171" s="181"/>
      <c r="J171" s="181">
        <f>ROUND(I171*H171,2)</f>
        <v>0</v>
      </c>
      <c r="K171" s="178" t="s">
        <v>119</v>
      </c>
      <c r="L171" s="34"/>
      <c r="M171" s="182" t="s">
        <v>1</v>
      </c>
      <c r="N171" s="183" t="s">
        <v>39</v>
      </c>
      <c r="O171" s="184">
        <v>1E-3</v>
      </c>
      <c r="P171" s="184">
        <f>O171*H171</f>
        <v>0.04</v>
      </c>
      <c r="Q171" s="184">
        <v>0</v>
      </c>
      <c r="R171" s="184">
        <f>Q171*H171</f>
        <v>0</v>
      </c>
      <c r="S171" s="184">
        <v>0</v>
      </c>
      <c r="T171" s="18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86" t="s">
        <v>120</v>
      </c>
      <c r="AT171" s="186" t="s">
        <v>115</v>
      </c>
      <c r="AU171" s="186" t="s">
        <v>83</v>
      </c>
      <c r="AY171" s="15" t="s">
        <v>113</v>
      </c>
      <c r="BE171" s="187">
        <f>IF(N171="základní",J171,0)</f>
        <v>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5" t="s">
        <v>81</v>
      </c>
      <c r="BK171" s="187">
        <f>ROUND(I171*H171,2)</f>
        <v>0</v>
      </c>
      <c r="BL171" s="15" t="s">
        <v>120</v>
      </c>
      <c r="BM171" s="186" t="s">
        <v>265</v>
      </c>
    </row>
    <row r="172" spans="1:65" s="13" customFormat="1" ht="11.25">
      <c r="B172" s="192"/>
      <c r="C172" s="193"/>
      <c r="D172" s="188" t="s">
        <v>124</v>
      </c>
      <c r="E172" s="194" t="s">
        <v>1</v>
      </c>
      <c r="F172" s="195" t="s">
        <v>266</v>
      </c>
      <c r="G172" s="193"/>
      <c r="H172" s="196">
        <v>40</v>
      </c>
      <c r="I172" s="193"/>
      <c r="J172" s="193"/>
      <c r="K172" s="193"/>
      <c r="L172" s="197"/>
      <c r="M172" s="198"/>
      <c r="N172" s="199"/>
      <c r="O172" s="199"/>
      <c r="P172" s="199"/>
      <c r="Q172" s="199"/>
      <c r="R172" s="199"/>
      <c r="S172" s="199"/>
      <c r="T172" s="200"/>
      <c r="AT172" s="201" t="s">
        <v>124</v>
      </c>
      <c r="AU172" s="201" t="s">
        <v>83</v>
      </c>
      <c r="AV172" s="13" t="s">
        <v>83</v>
      </c>
      <c r="AW172" s="13" t="s">
        <v>28</v>
      </c>
      <c r="AX172" s="13" t="s">
        <v>81</v>
      </c>
      <c r="AY172" s="201" t="s">
        <v>113</v>
      </c>
    </row>
    <row r="173" spans="1:65" s="2" customFormat="1" ht="62.65" customHeight="1">
      <c r="A173" s="29"/>
      <c r="B173" s="30"/>
      <c r="C173" s="176" t="s">
        <v>267</v>
      </c>
      <c r="D173" s="176" t="s">
        <v>115</v>
      </c>
      <c r="E173" s="177" t="s">
        <v>268</v>
      </c>
      <c r="F173" s="178" t="s">
        <v>269</v>
      </c>
      <c r="G173" s="179" t="s">
        <v>137</v>
      </c>
      <c r="H173" s="180">
        <v>60</v>
      </c>
      <c r="I173" s="181"/>
      <c r="J173" s="181">
        <f>ROUND(I173*H173,2)</f>
        <v>0</v>
      </c>
      <c r="K173" s="178" t="s">
        <v>119</v>
      </c>
      <c r="L173" s="34"/>
      <c r="M173" s="182" t="s">
        <v>1</v>
      </c>
      <c r="N173" s="183" t="s">
        <v>39</v>
      </c>
      <c r="O173" s="184">
        <v>3.0000000000000001E-3</v>
      </c>
      <c r="P173" s="184">
        <f>O173*H173</f>
        <v>0.18</v>
      </c>
      <c r="Q173" s="184">
        <v>0</v>
      </c>
      <c r="R173" s="184">
        <f>Q173*H173</f>
        <v>0</v>
      </c>
      <c r="S173" s="184">
        <v>0</v>
      </c>
      <c r="T173" s="18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86" t="s">
        <v>120</v>
      </c>
      <c r="AT173" s="186" t="s">
        <v>115</v>
      </c>
      <c r="AU173" s="186" t="s">
        <v>83</v>
      </c>
      <c r="AY173" s="15" t="s">
        <v>113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5" t="s">
        <v>81</v>
      </c>
      <c r="BK173" s="187">
        <f>ROUND(I173*H173,2)</f>
        <v>0</v>
      </c>
      <c r="BL173" s="15" t="s">
        <v>120</v>
      </c>
      <c r="BM173" s="186" t="s">
        <v>270</v>
      </c>
    </row>
    <row r="174" spans="1:65" s="13" customFormat="1" ht="11.25">
      <c r="B174" s="192"/>
      <c r="C174" s="193"/>
      <c r="D174" s="188" t="s">
        <v>124</v>
      </c>
      <c r="E174" s="194" t="s">
        <v>1</v>
      </c>
      <c r="F174" s="195" t="s">
        <v>271</v>
      </c>
      <c r="G174" s="193"/>
      <c r="H174" s="196">
        <v>60</v>
      </c>
      <c r="I174" s="193"/>
      <c r="J174" s="193"/>
      <c r="K174" s="193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124</v>
      </c>
      <c r="AU174" s="201" t="s">
        <v>83</v>
      </c>
      <c r="AV174" s="13" t="s">
        <v>83</v>
      </c>
      <c r="AW174" s="13" t="s">
        <v>28</v>
      </c>
      <c r="AX174" s="13" t="s">
        <v>81</v>
      </c>
      <c r="AY174" s="201" t="s">
        <v>113</v>
      </c>
    </row>
    <row r="175" spans="1:65" s="2" customFormat="1" ht="62.65" customHeight="1">
      <c r="A175" s="29"/>
      <c r="B175" s="30"/>
      <c r="C175" s="176" t="s">
        <v>272</v>
      </c>
      <c r="D175" s="176" t="s">
        <v>115</v>
      </c>
      <c r="E175" s="177" t="s">
        <v>273</v>
      </c>
      <c r="F175" s="178" t="s">
        <v>274</v>
      </c>
      <c r="G175" s="179" t="s">
        <v>137</v>
      </c>
      <c r="H175" s="180">
        <v>20</v>
      </c>
      <c r="I175" s="181"/>
      <c r="J175" s="181">
        <f>ROUND(I175*H175,2)</f>
        <v>0</v>
      </c>
      <c r="K175" s="178" t="s">
        <v>119</v>
      </c>
      <c r="L175" s="34"/>
      <c r="M175" s="182" t="s">
        <v>1</v>
      </c>
      <c r="N175" s="183" t="s">
        <v>39</v>
      </c>
      <c r="O175" s="184">
        <v>8.0000000000000002E-3</v>
      </c>
      <c r="P175" s="184">
        <f>O175*H175</f>
        <v>0.16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86" t="s">
        <v>120</v>
      </c>
      <c r="AT175" s="186" t="s">
        <v>115</v>
      </c>
      <c r="AU175" s="186" t="s">
        <v>83</v>
      </c>
      <c r="AY175" s="15" t="s">
        <v>113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5" t="s">
        <v>81</v>
      </c>
      <c r="BK175" s="187">
        <f>ROUND(I175*H175,2)</f>
        <v>0</v>
      </c>
      <c r="BL175" s="15" t="s">
        <v>120</v>
      </c>
      <c r="BM175" s="186" t="s">
        <v>275</v>
      </c>
    </row>
    <row r="176" spans="1:65" s="13" customFormat="1" ht="11.25">
      <c r="B176" s="192"/>
      <c r="C176" s="193"/>
      <c r="D176" s="188" t="s">
        <v>124</v>
      </c>
      <c r="E176" s="194" t="s">
        <v>1</v>
      </c>
      <c r="F176" s="195" t="s">
        <v>276</v>
      </c>
      <c r="G176" s="193"/>
      <c r="H176" s="196">
        <v>20</v>
      </c>
      <c r="I176" s="193"/>
      <c r="J176" s="193"/>
      <c r="K176" s="193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124</v>
      </c>
      <c r="AU176" s="201" t="s">
        <v>83</v>
      </c>
      <c r="AV176" s="13" t="s">
        <v>83</v>
      </c>
      <c r="AW176" s="13" t="s">
        <v>28</v>
      </c>
      <c r="AX176" s="13" t="s">
        <v>81</v>
      </c>
      <c r="AY176" s="201" t="s">
        <v>113</v>
      </c>
    </row>
    <row r="177" spans="1:65" s="2" customFormat="1" ht="62.65" customHeight="1">
      <c r="A177" s="29"/>
      <c r="B177" s="30"/>
      <c r="C177" s="176" t="s">
        <v>277</v>
      </c>
      <c r="D177" s="176" t="s">
        <v>115</v>
      </c>
      <c r="E177" s="177" t="s">
        <v>278</v>
      </c>
      <c r="F177" s="178" t="s">
        <v>279</v>
      </c>
      <c r="G177" s="179" t="s">
        <v>137</v>
      </c>
      <c r="H177" s="180">
        <v>10</v>
      </c>
      <c r="I177" s="181"/>
      <c r="J177" s="181">
        <f>ROUND(I177*H177,2)</f>
        <v>0</v>
      </c>
      <c r="K177" s="178" t="s">
        <v>119</v>
      </c>
      <c r="L177" s="34"/>
      <c r="M177" s="182" t="s">
        <v>1</v>
      </c>
      <c r="N177" s="183" t="s">
        <v>39</v>
      </c>
      <c r="O177" s="184">
        <v>1E-3</v>
      </c>
      <c r="P177" s="184">
        <f>O177*H177</f>
        <v>0.01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86" t="s">
        <v>120</v>
      </c>
      <c r="AT177" s="186" t="s">
        <v>115</v>
      </c>
      <c r="AU177" s="186" t="s">
        <v>83</v>
      </c>
      <c r="AY177" s="15" t="s">
        <v>113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5" t="s">
        <v>81</v>
      </c>
      <c r="BK177" s="187">
        <f>ROUND(I177*H177,2)</f>
        <v>0</v>
      </c>
      <c r="BL177" s="15" t="s">
        <v>120</v>
      </c>
      <c r="BM177" s="186" t="s">
        <v>280</v>
      </c>
    </row>
    <row r="178" spans="1:65" s="13" customFormat="1" ht="11.25">
      <c r="B178" s="192"/>
      <c r="C178" s="193"/>
      <c r="D178" s="188" t="s">
        <v>124</v>
      </c>
      <c r="E178" s="194" t="s">
        <v>1</v>
      </c>
      <c r="F178" s="195" t="s">
        <v>251</v>
      </c>
      <c r="G178" s="193"/>
      <c r="H178" s="196">
        <v>10</v>
      </c>
      <c r="I178" s="193"/>
      <c r="J178" s="193"/>
      <c r="K178" s="193"/>
      <c r="L178" s="197"/>
      <c r="M178" s="198"/>
      <c r="N178" s="199"/>
      <c r="O178" s="199"/>
      <c r="P178" s="199"/>
      <c r="Q178" s="199"/>
      <c r="R178" s="199"/>
      <c r="S178" s="199"/>
      <c r="T178" s="200"/>
      <c r="AT178" s="201" t="s">
        <v>124</v>
      </c>
      <c r="AU178" s="201" t="s">
        <v>83</v>
      </c>
      <c r="AV178" s="13" t="s">
        <v>83</v>
      </c>
      <c r="AW178" s="13" t="s">
        <v>28</v>
      </c>
      <c r="AX178" s="13" t="s">
        <v>81</v>
      </c>
      <c r="AY178" s="201" t="s">
        <v>113</v>
      </c>
    </row>
    <row r="179" spans="1:65" s="2" customFormat="1" ht="62.65" customHeight="1">
      <c r="A179" s="29"/>
      <c r="B179" s="30"/>
      <c r="C179" s="176" t="s">
        <v>281</v>
      </c>
      <c r="D179" s="176" t="s">
        <v>115</v>
      </c>
      <c r="E179" s="177" t="s">
        <v>282</v>
      </c>
      <c r="F179" s="178" t="s">
        <v>283</v>
      </c>
      <c r="G179" s="179" t="s">
        <v>137</v>
      </c>
      <c r="H179" s="180">
        <v>90</v>
      </c>
      <c r="I179" s="181"/>
      <c r="J179" s="181">
        <f>ROUND(I179*H179,2)</f>
        <v>0</v>
      </c>
      <c r="K179" s="178" t="s">
        <v>119</v>
      </c>
      <c r="L179" s="34"/>
      <c r="M179" s="182" t="s">
        <v>1</v>
      </c>
      <c r="N179" s="183" t="s">
        <v>39</v>
      </c>
      <c r="O179" s="184">
        <v>3.0000000000000001E-3</v>
      </c>
      <c r="P179" s="184">
        <f>O179*H179</f>
        <v>0.27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86" t="s">
        <v>120</v>
      </c>
      <c r="AT179" s="186" t="s">
        <v>115</v>
      </c>
      <c r="AU179" s="186" t="s">
        <v>83</v>
      </c>
      <c r="AY179" s="15" t="s">
        <v>113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5" t="s">
        <v>81</v>
      </c>
      <c r="BK179" s="187">
        <f>ROUND(I179*H179,2)</f>
        <v>0</v>
      </c>
      <c r="BL179" s="15" t="s">
        <v>120</v>
      </c>
      <c r="BM179" s="186" t="s">
        <v>284</v>
      </c>
    </row>
    <row r="180" spans="1:65" s="13" customFormat="1" ht="11.25">
      <c r="B180" s="192"/>
      <c r="C180" s="193"/>
      <c r="D180" s="188" t="s">
        <v>124</v>
      </c>
      <c r="E180" s="194" t="s">
        <v>1</v>
      </c>
      <c r="F180" s="195" t="s">
        <v>256</v>
      </c>
      <c r="G180" s="193"/>
      <c r="H180" s="196">
        <v>90</v>
      </c>
      <c r="I180" s="193"/>
      <c r="J180" s="193"/>
      <c r="K180" s="193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124</v>
      </c>
      <c r="AU180" s="201" t="s">
        <v>83</v>
      </c>
      <c r="AV180" s="13" t="s">
        <v>83</v>
      </c>
      <c r="AW180" s="13" t="s">
        <v>28</v>
      </c>
      <c r="AX180" s="13" t="s">
        <v>81</v>
      </c>
      <c r="AY180" s="201" t="s">
        <v>113</v>
      </c>
    </row>
    <row r="181" spans="1:65" s="2" customFormat="1" ht="62.65" customHeight="1">
      <c r="A181" s="29"/>
      <c r="B181" s="30"/>
      <c r="C181" s="176" t="s">
        <v>285</v>
      </c>
      <c r="D181" s="176" t="s">
        <v>115</v>
      </c>
      <c r="E181" s="177" t="s">
        <v>286</v>
      </c>
      <c r="F181" s="178" t="s">
        <v>287</v>
      </c>
      <c r="G181" s="179" t="s">
        <v>137</v>
      </c>
      <c r="H181" s="180">
        <v>50</v>
      </c>
      <c r="I181" s="181"/>
      <c r="J181" s="181">
        <f>ROUND(I181*H181,2)</f>
        <v>0</v>
      </c>
      <c r="K181" s="178" t="s">
        <v>119</v>
      </c>
      <c r="L181" s="34"/>
      <c r="M181" s="182" t="s">
        <v>1</v>
      </c>
      <c r="N181" s="183" t="s">
        <v>39</v>
      </c>
      <c r="O181" s="184">
        <v>0.01</v>
      </c>
      <c r="P181" s="184">
        <f>O181*H181</f>
        <v>0.5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86" t="s">
        <v>120</v>
      </c>
      <c r="AT181" s="186" t="s">
        <v>115</v>
      </c>
      <c r="AU181" s="186" t="s">
        <v>83</v>
      </c>
      <c r="AY181" s="15" t="s">
        <v>113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5" t="s">
        <v>81</v>
      </c>
      <c r="BK181" s="187">
        <f>ROUND(I181*H181,2)</f>
        <v>0</v>
      </c>
      <c r="BL181" s="15" t="s">
        <v>120</v>
      </c>
      <c r="BM181" s="186" t="s">
        <v>288</v>
      </c>
    </row>
    <row r="182" spans="1:65" s="13" customFormat="1" ht="11.25">
      <c r="B182" s="192"/>
      <c r="C182" s="193"/>
      <c r="D182" s="188" t="s">
        <v>124</v>
      </c>
      <c r="E182" s="194" t="s">
        <v>1</v>
      </c>
      <c r="F182" s="195" t="s">
        <v>261</v>
      </c>
      <c r="G182" s="193"/>
      <c r="H182" s="196">
        <v>50</v>
      </c>
      <c r="I182" s="193"/>
      <c r="J182" s="193"/>
      <c r="K182" s="193"/>
      <c r="L182" s="197"/>
      <c r="M182" s="198"/>
      <c r="N182" s="199"/>
      <c r="O182" s="199"/>
      <c r="P182" s="199"/>
      <c r="Q182" s="199"/>
      <c r="R182" s="199"/>
      <c r="S182" s="199"/>
      <c r="T182" s="200"/>
      <c r="AT182" s="201" t="s">
        <v>124</v>
      </c>
      <c r="AU182" s="201" t="s">
        <v>83</v>
      </c>
      <c r="AV182" s="13" t="s">
        <v>83</v>
      </c>
      <c r="AW182" s="13" t="s">
        <v>28</v>
      </c>
      <c r="AX182" s="13" t="s">
        <v>81</v>
      </c>
      <c r="AY182" s="201" t="s">
        <v>113</v>
      </c>
    </row>
    <row r="183" spans="1:65" s="2" customFormat="1" ht="62.65" customHeight="1">
      <c r="A183" s="29"/>
      <c r="B183" s="30"/>
      <c r="C183" s="176" t="s">
        <v>289</v>
      </c>
      <c r="D183" s="176" t="s">
        <v>115</v>
      </c>
      <c r="E183" s="177" t="s">
        <v>290</v>
      </c>
      <c r="F183" s="178" t="s">
        <v>291</v>
      </c>
      <c r="G183" s="179" t="s">
        <v>137</v>
      </c>
      <c r="H183" s="180">
        <v>40</v>
      </c>
      <c r="I183" s="181"/>
      <c r="J183" s="181">
        <f>ROUND(I183*H183,2)</f>
        <v>0</v>
      </c>
      <c r="K183" s="178" t="s">
        <v>119</v>
      </c>
      <c r="L183" s="34"/>
      <c r="M183" s="182" t="s">
        <v>1</v>
      </c>
      <c r="N183" s="183" t="s">
        <v>39</v>
      </c>
      <c r="O183" s="184">
        <v>1E-3</v>
      </c>
      <c r="P183" s="184">
        <f>O183*H183</f>
        <v>0.04</v>
      </c>
      <c r="Q183" s="184">
        <v>0</v>
      </c>
      <c r="R183" s="184">
        <f>Q183*H183</f>
        <v>0</v>
      </c>
      <c r="S183" s="184">
        <v>0</v>
      </c>
      <c r="T183" s="18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86" t="s">
        <v>120</v>
      </c>
      <c r="AT183" s="186" t="s">
        <v>115</v>
      </c>
      <c r="AU183" s="186" t="s">
        <v>83</v>
      </c>
      <c r="AY183" s="15" t="s">
        <v>113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5" t="s">
        <v>81</v>
      </c>
      <c r="BK183" s="187">
        <f>ROUND(I183*H183,2)</f>
        <v>0</v>
      </c>
      <c r="BL183" s="15" t="s">
        <v>120</v>
      </c>
      <c r="BM183" s="186" t="s">
        <v>292</v>
      </c>
    </row>
    <row r="184" spans="1:65" s="13" customFormat="1" ht="11.25">
      <c r="B184" s="192"/>
      <c r="C184" s="193"/>
      <c r="D184" s="188" t="s">
        <v>124</v>
      </c>
      <c r="E184" s="194" t="s">
        <v>1</v>
      </c>
      <c r="F184" s="195" t="s">
        <v>266</v>
      </c>
      <c r="G184" s="193"/>
      <c r="H184" s="196">
        <v>40</v>
      </c>
      <c r="I184" s="193"/>
      <c r="J184" s="193"/>
      <c r="K184" s="193"/>
      <c r="L184" s="197"/>
      <c r="M184" s="198"/>
      <c r="N184" s="199"/>
      <c r="O184" s="199"/>
      <c r="P184" s="199"/>
      <c r="Q184" s="199"/>
      <c r="R184" s="199"/>
      <c r="S184" s="199"/>
      <c r="T184" s="200"/>
      <c r="AT184" s="201" t="s">
        <v>124</v>
      </c>
      <c r="AU184" s="201" t="s">
        <v>83</v>
      </c>
      <c r="AV184" s="13" t="s">
        <v>83</v>
      </c>
      <c r="AW184" s="13" t="s">
        <v>28</v>
      </c>
      <c r="AX184" s="13" t="s">
        <v>81</v>
      </c>
      <c r="AY184" s="201" t="s">
        <v>113</v>
      </c>
    </row>
    <row r="185" spans="1:65" s="2" customFormat="1" ht="62.65" customHeight="1">
      <c r="A185" s="29"/>
      <c r="B185" s="30"/>
      <c r="C185" s="176" t="s">
        <v>293</v>
      </c>
      <c r="D185" s="176" t="s">
        <v>115</v>
      </c>
      <c r="E185" s="177" t="s">
        <v>294</v>
      </c>
      <c r="F185" s="178" t="s">
        <v>295</v>
      </c>
      <c r="G185" s="179" t="s">
        <v>137</v>
      </c>
      <c r="H185" s="180">
        <v>60</v>
      </c>
      <c r="I185" s="181"/>
      <c r="J185" s="181">
        <f>ROUND(I185*H185,2)</f>
        <v>0</v>
      </c>
      <c r="K185" s="178" t="s">
        <v>119</v>
      </c>
      <c r="L185" s="34"/>
      <c r="M185" s="182" t="s">
        <v>1</v>
      </c>
      <c r="N185" s="183" t="s">
        <v>39</v>
      </c>
      <c r="O185" s="184">
        <v>3.0000000000000001E-3</v>
      </c>
      <c r="P185" s="184">
        <f>O185*H185</f>
        <v>0.18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86" t="s">
        <v>120</v>
      </c>
      <c r="AT185" s="186" t="s">
        <v>115</v>
      </c>
      <c r="AU185" s="186" t="s">
        <v>83</v>
      </c>
      <c r="AY185" s="15" t="s">
        <v>113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5" t="s">
        <v>81</v>
      </c>
      <c r="BK185" s="187">
        <f>ROUND(I185*H185,2)</f>
        <v>0</v>
      </c>
      <c r="BL185" s="15" t="s">
        <v>120</v>
      </c>
      <c r="BM185" s="186" t="s">
        <v>296</v>
      </c>
    </row>
    <row r="186" spans="1:65" s="13" customFormat="1" ht="11.25">
      <c r="B186" s="192"/>
      <c r="C186" s="193"/>
      <c r="D186" s="188" t="s">
        <v>124</v>
      </c>
      <c r="E186" s="194" t="s">
        <v>1</v>
      </c>
      <c r="F186" s="195" t="s">
        <v>271</v>
      </c>
      <c r="G186" s="193"/>
      <c r="H186" s="196">
        <v>60</v>
      </c>
      <c r="I186" s="193"/>
      <c r="J186" s="193"/>
      <c r="K186" s="193"/>
      <c r="L186" s="197"/>
      <c r="M186" s="198"/>
      <c r="N186" s="199"/>
      <c r="O186" s="199"/>
      <c r="P186" s="199"/>
      <c r="Q186" s="199"/>
      <c r="R186" s="199"/>
      <c r="S186" s="199"/>
      <c r="T186" s="200"/>
      <c r="AT186" s="201" t="s">
        <v>124</v>
      </c>
      <c r="AU186" s="201" t="s">
        <v>83</v>
      </c>
      <c r="AV186" s="13" t="s">
        <v>83</v>
      </c>
      <c r="AW186" s="13" t="s">
        <v>28</v>
      </c>
      <c r="AX186" s="13" t="s">
        <v>81</v>
      </c>
      <c r="AY186" s="201" t="s">
        <v>113</v>
      </c>
    </row>
    <row r="187" spans="1:65" s="2" customFormat="1" ht="62.65" customHeight="1">
      <c r="A187" s="29"/>
      <c r="B187" s="30"/>
      <c r="C187" s="176" t="s">
        <v>297</v>
      </c>
      <c r="D187" s="176" t="s">
        <v>115</v>
      </c>
      <c r="E187" s="177" t="s">
        <v>298</v>
      </c>
      <c r="F187" s="178" t="s">
        <v>299</v>
      </c>
      <c r="G187" s="179" t="s">
        <v>137</v>
      </c>
      <c r="H187" s="180">
        <v>20</v>
      </c>
      <c r="I187" s="181"/>
      <c r="J187" s="181">
        <f>ROUND(I187*H187,2)</f>
        <v>0</v>
      </c>
      <c r="K187" s="178" t="s">
        <v>119</v>
      </c>
      <c r="L187" s="34"/>
      <c r="M187" s="182" t="s">
        <v>1</v>
      </c>
      <c r="N187" s="183" t="s">
        <v>39</v>
      </c>
      <c r="O187" s="184">
        <v>6.0000000000000001E-3</v>
      </c>
      <c r="P187" s="184">
        <f>O187*H187</f>
        <v>0.12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86" t="s">
        <v>120</v>
      </c>
      <c r="AT187" s="186" t="s">
        <v>115</v>
      </c>
      <c r="AU187" s="186" t="s">
        <v>83</v>
      </c>
      <c r="AY187" s="15" t="s">
        <v>113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5" t="s">
        <v>81</v>
      </c>
      <c r="BK187" s="187">
        <f>ROUND(I187*H187,2)</f>
        <v>0</v>
      </c>
      <c r="BL187" s="15" t="s">
        <v>120</v>
      </c>
      <c r="BM187" s="186" t="s">
        <v>300</v>
      </c>
    </row>
    <row r="188" spans="1:65" s="13" customFormat="1" ht="11.25">
      <c r="B188" s="192"/>
      <c r="C188" s="193"/>
      <c r="D188" s="188" t="s">
        <v>124</v>
      </c>
      <c r="E188" s="194" t="s">
        <v>1</v>
      </c>
      <c r="F188" s="195" t="s">
        <v>276</v>
      </c>
      <c r="G188" s="193"/>
      <c r="H188" s="196">
        <v>20</v>
      </c>
      <c r="I188" s="193"/>
      <c r="J188" s="193"/>
      <c r="K188" s="193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124</v>
      </c>
      <c r="AU188" s="201" t="s">
        <v>83</v>
      </c>
      <c r="AV188" s="13" t="s">
        <v>83</v>
      </c>
      <c r="AW188" s="13" t="s">
        <v>28</v>
      </c>
      <c r="AX188" s="13" t="s">
        <v>81</v>
      </c>
      <c r="AY188" s="201" t="s">
        <v>113</v>
      </c>
    </row>
    <row r="189" spans="1:65" s="2" customFormat="1" ht="55.5" customHeight="1">
      <c r="A189" s="29"/>
      <c r="B189" s="30"/>
      <c r="C189" s="176" t="s">
        <v>301</v>
      </c>
      <c r="D189" s="176" t="s">
        <v>115</v>
      </c>
      <c r="E189" s="177" t="s">
        <v>302</v>
      </c>
      <c r="F189" s="178" t="s">
        <v>303</v>
      </c>
      <c r="G189" s="179" t="s">
        <v>137</v>
      </c>
      <c r="H189" s="180">
        <v>50</v>
      </c>
      <c r="I189" s="181"/>
      <c r="J189" s="181">
        <f>ROUND(I189*H189,2)</f>
        <v>0</v>
      </c>
      <c r="K189" s="178" t="s">
        <v>119</v>
      </c>
      <c r="L189" s="34"/>
      <c r="M189" s="182" t="s">
        <v>1</v>
      </c>
      <c r="N189" s="183" t="s">
        <v>39</v>
      </c>
      <c r="O189" s="184">
        <v>1E-3</v>
      </c>
      <c r="P189" s="184">
        <f>O189*H189</f>
        <v>0.05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86" t="s">
        <v>120</v>
      </c>
      <c r="AT189" s="186" t="s">
        <v>115</v>
      </c>
      <c r="AU189" s="186" t="s">
        <v>83</v>
      </c>
      <c r="AY189" s="15" t="s">
        <v>113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5" t="s">
        <v>81</v>
      </c>
      <c r="BK189" s="187">
        <f>ROUND(I189*H189,2)</f>
        <v>0</v>
      </c>
      <c r="BL189" s="15" t="s">
        <v>120</v>
      </c>
      <c r="BM189" s="186" t="s">
        <v>304</v>
      </c>
    </row>
    <row r="190" spans="1:65" s="13" customFormat="1" ht="11.25">
      <c r="B190" s="192"/>
      <c r="C190" s="193"/>
      <c r="D190" s="188" t="s">
        <v>124</v>
      </c>
      <c r="E190" s="194" t="s">
        <v>1</v>
      </c>
      <c r="F190" s="195" t="s">
        <v>261</v>
      </c>
      <c r="G190" s="193"/>
      <c r="H190" s="196">
        <v>50</v>
      </c>
      <c r="I190" s="193"/>
      <c r="J190" s="193"/>
      <c r="K190" s="193"/>
      <c r="L190" s="197"/>
      <c r="M190" s="198"/>
      <c r="N190" s="199"/>
      <c r="O190" s="199"/>
      <c r="P190" s="199"/>
      <c r="Q190" s="199"/>
      <c r="R190" s="199"/>
      <c r="S190" s="199"/>
      <c r="T190" s="200"/>
      <c r="AT190" s="201" t="s">
        <v>124</v>
      </c>
      <c r="AU190" s="201" t="s">
        <v>83</v>
      </c>
      <c r="AV190" s="13" t="s">
        <v>83</v>
      </c>
      <c r="AW190" s="13" t="s">
        <v>28</v>
      </c>
      <c r="AX190" s="13" t="s">
        <v>81</v>
      </c>
      <c r="AY190" s="201" t="s">
        <v>113</v>
      </c>
    </row>
    <row r="191" spans="1:65" s="2" customFormat="1" ht="55.5" customHeight="1">
      <c r="A191" s="29"/>
      <c r="B191" s="30"/>
      <c r="C191" s="176" t="s">
        <v>305</v>
      </c>
      <c r="D191" s="176" t="s">
        <v>115</v>
      </c>
      <c r="E191" s="177" t="s">
        <v>306</v>
      </c>
      <c r="F191" s="178" t="s">
        <v>307</v>
      </c>
      <c r="G191" s="179" t="s">
        <v>137</v>
      </c>
      <c r="H191" s="180">
        <v>110</v>
      </c>
      <c r="I191" s="181"/>
      <c r="J191" s="181">
        <f>ROUND(I191*H191,2)</f>
        <v>0</v>
      </c>
      <c r="K191" s="178" t="s">
        <v>119</v>
      </c>
      <c r="L191" s="34"/>
      <c r="M191" s="182" t="s">
        <v>1</v>
      </c>
      <c r="N191" s="183" t="s">
        <v>39</v>
      </c>
      <c r="O191" s="184">
        <v>2E-3</v>
      </c>
      <c r="P191" s="184">
        <f>O191*H191</f>
        <v>0.22</v>
      </c>
      <c r="Q191" s="184">
        <v>0</v>
      </c>
      <c r="R191" s="184">
        <f>Q191*H191</f>
        <v>0</v>
      </c>
      <c r="S191" s="184">
        <v>0</v>
      </c>
      <c r="T191" s="185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86" t="s">
        <v>120</v>
      </c>
      <c r="AT191" s="186" t="s">
        <v>115</v>
      </c>
      <c r="AU191" s="186" t="s">
        <v>83</v>
      </c>
      <c r="AY191" s="15" t="s">
        <v>113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5" t="s">
        <v>81</v>
      </c>
      <c r="BK191" s="187">
        <f>ROUND(I191*H191,2)</f>
        <v>0</v>
      </c>
      <c r="BL191" s="15" t="s">
        <v>120</v>
      </c>
      <c r="BM191" s="186" t="s">
        <v>308</v>
      </c>
    </row>
    <row r="192" spans="1:65" s="13" customFormat="1" ht="11.25">
      <c r="B192" s="192"/>
      <c r="C192" s="193"/>
      <c r="D192" s="188" t="s">
        <v>124</v>
      </c>
      <c r="E192" s="194" t="s">
        <v>1</v>
      </c>
      <c r="F192" s="195" t="s">
        <v>309</v>
      </c>
      <c r="G192" s="193"/>
      <c r="H192" s="196">
        <v>110</v>
      </c>
      <c r="I192" s="193"/>
      <c r="J192" s="193"/>
      <c r="K192" s="193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124</v>
      </c>
      <c r="AU192" s="201" t="s">
        <v>83</v>
      </c>
      <c r="AV192" s="13" t="s">
        <v>83</v>
      </c>
      <c r="AW192" s="13" t="s">
        <v>28</v>
      </c>
      <c r="AX192" s="13" t="s">
        <v>81</v>
      </c>
      <c r="AY192" s="201" t="s">
        <v>113</v>
      </c>
    </row>
    <row r="193" spans="1:65" s="2" customFormat="1" ht="55.5" customHeight="1">
      <c r="A193" s="29"/>
      <c r="B193" s="30"/>
      <c r="C193" s="176" t="s">
        <v>310</v>
      </c>
      <c r="D193" s="176" t="s">
        <v>115</v>
      </c>
      <c r="E193" s="177" t="s">
        <v>311</v>
      </c>
      <c r="F193" s="178" t="s">
        <v>312</v>
      </c>
      <c r="G193" s="179" t="s">
        <v>137</v>
      </c>
      <c r="H193" s="180">
        <v>60</v>
      </c>
      <c r="I193" s="181"/>
      <c r="J193" s="181">
        <f>ROUND(I193*H193,2)</f>
        <v>0</v>
      </c>
      <c r="K193" s="178" t="s">
        <v>119</v>
      </c>
      <c r="L193" s="34"/>
      <c r="M193" s="182" t="s">
        <v>1</v>
      </c>
      <c r="N193" s="183" t="s">
        <v>39</v>
      </c>
      <c r="O193" s="184">
        <v>5.0000000000000001E-3</v>
      </c>
      <c r="P193" s="184">
        <f>O193*H193</f>
        <v>0.3</v>
      </c>
      <c r="Q193" s="184">
        <v>0</v>
      </c>
      <c r="R193" s="184">
        <f>Q193*H193</f>
        <v>0</v>
      </c>
      <c r="S193" s="184">
        <v>0</v>
      </c>
      <c r="T193" s="185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86" t="s">
        <v>120</v>
      </c>
      <c r="AT193" s="186" t="s">
        <v>115</v>
      </c>
      <c r="AU193" s="186" t="s">
        <v>83</v>
      </c>
      <c r="AY193" s="15" t="s">
        <v>113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5" t="s">
        <v>81</v>
      </c>
      <c r="BK193" s="187">
        <f>ROUND(I193*H193,2)</f>
        <v>0</v>
      </c>
      <c r="BL193" s="15" t="s">
        <v>120</v>
      </c>
      <c r="BM193" s="186" t="s">
        <v>313</v>
      </c>
    </row>
    <row r="194" spans="1:65" s="13" customFormat="1" ht="11.25">
      <c r="B194" s="192"/>
      <c r="C194" s="193"/>
      <c r="D194" s="188" t="s">
        <v>124</v>
      </c>
      <c r="E194" s="194" t="s">
        <v>1</v>
      </c>
      <c r="F194" s="195" t="s">
        <v>271</v>
      </c>
      <c r="G194" s="193"/>
      <c r="H194" s="196">
        <v>60</v>
      </c>
      <c r="I194" s="193"/>
      <c r="J194" s="193"/>
      <c r="K194" s="193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124</v>
      </c>
      <c r="AU194" s="201" t="s">
        <v>83</v>
      </c>
      <c r="AV194" s="13" t="s">
        <v>83</v>
      </c>
      <c r="AW194" s="13" t="s">
        <v>28</v>
      </c>
      <c r="AX194" s="13" t="s">
        <v>81</v>
      </c>
      <c r="AY194" s="201" t="s">
        <v>113</v>
      </c>
    </row>
    <row r="195" spans="1:65" s="2" customFormat="1" ht="55.5" customHeight="1">
      <c r="A195" s="29"/>
      <c r="B195" s="30"/>
      <c r="C195" s="176" t="s">
        <v>314</v>
      </c>
      <c r="D195" s="176" t="s">
        <v>115</v>
      </c>
      <c r="E195" s="177" t="s">
        <v>315</v>
      </c>
      <c r="F195" s="178" t="s">
        <v>316</v>
      </c>
      <c r="G195" s="179" t="s">
        <v>137</v>
      </c>
      <c r="H195" s="180">
        <v>20</v>
      </c>
      <c r="I195" s="181"/>
      <c r="J195" s="181">
        <f>ROUND(I195*H195,2)</f>
        <v>0</v>
      </c>
      <c r="K195" s="178" t="s">
        <v>119</v>
      </c>
      <c r="L195" s="34"/>
      <c r="M195" s="182" t="s">
        <v>1</v>
      </c>
      <c r="N195" s="183" t="s">
        <v>39</v>
      </c>
      <c r="O195" s="184">
        <v>6.0000000000000001E-3</v>
      </c>
      <c r="P195" s="184">
        <f>O195*H195</f>
        <v>0.12</v>
      </c>
      <c r="Q195" s="184">
        <v>0</v>
      </c>
      <c r="R195" s="184">
        <f>Q195*H195</f>
        <v>0</v>
      </c>
      <c r="S195" s="184">
        <v>0</v>
      </c>
      <c r="T195" s="185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86" t="s">
        <v>120</v>
      </c>
      <c r="AT195" s="186" t="s">
        <v>115</v>
      </c>
      <c r="AU195" s="186" t="s">
        <v>83</v>
      </c>
      <c r="AY195" s="15" t="s">
        <v>113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5" t="s">
        <v>81</v>
      </c>
      <c r="BK195" s="187">
        <f>ROUND(I195*H195,2)</f>
        <v>0</v>
      </c>
      <c r="BL195" s="15" t="s">
        <v>120</v>
      </c>
      <c r="BM195" s="186" t="s">
        <v>317</v>
      </c>
    </row>
    <row r="196" spans="1:65" s="13" customFormat="1" ht="11.25">
      <c r="B196" s="192"/>
      <c r="C196" s="193"/>
      <c r="D196" s="188" t="s">
        <v>124</v>
      </c>
      <c r="E196" s="194" t="s">
        <v>1</v>
      </c>
      <c r="F196" s="195" t="s">
        <v>276</v>
      </c>
      <c r="G196" s="193"/>
      <c r="H196" s="196">
        <v>20</v>
      </c>
      <c r="I196" s="193"/>
      <c r="J196" s="193"/>
      <c r="K196" s="193"/>
      <c r="L196" s="197"/>
      <c r="M196" s="198"/>
      <c r="N196" s="199"/>
      <c r="O196" s="199"/>
      <c r="P196" s="199"/>
      <c r="Q196" s="199"/>
      <c r="R196" s="199"/>
      <c r="S196" s="199"/>
      <c r="T196" s="200"/>
      <c r="AT196" s="201" t="s">
        <v>124</v>
      </c>
      <c r="AU196" s="201" t="s">
        <v>83</v>
      </c>
      <c r="AV196" s="13" t="s">
        <v>83</v>
      </c>
      <c r="AW196" s="13" t="s">
        <v>28</v>
      </c>
      <c r="AX196" s="13" t="s">
        <v>81</v>
      </c>
      <c r="AY196" s="201" t="s">
        <v>113</v>
      </c>
    </row>
    <row r="197" spans="1:65" s="2" customFormat="1" ht="44.25" customHeight="1">
      <c r="A197" s="29"/>
      <c r="B197" s="30"/>
      <c r="C197" s="176" t="s">
        <v>318</v>
      </c>
      <c r="D197" s="176" t="s">
        <v>115</v>
      </c>
      <c r="E197" s="177" t="s">
        <v>319</v>
      </c>
      <c r="F197" s="178" t="s">
        <v>320</v>
      </c>
      <c r="G197" s="179" t="s">
        <v>137</v>
      </c>
      <c r="H197" s="180">
        <v>2</v>
      </c>
      <c r="I197" s="181"/>
      <c r="J197" s="181">
        <f>ROUND(I197*H197,2)</f>
        <v>0</v>
      </c>
      <c r="K197" s="178" t="s">
        <v>119</v>
      </c>
      <c r="L197" s="34"/>
      <c r="M197" s="182" t="s">
        <v>1</v>
      </c>
      <c r="N197" s="183" t="s">
        <v>39</v>
      </c>
      <c r="O197" s="184">
        <v>1.34</v>
      </c>
      <c r="P197" s="184">
        <f>O197*H197</f>
        <v>2.68</v>
      </c>
      <c r="Q197" s="184">
        <v>1.281E-2</v>
      </c>
      <c r="R197" s="184">
        <f>Q197*H197</f>
        <v>2.562E-2</v>
      </c>
      <c r="S197" s="184">
        <v>0</v>
      </c>
      <c r="T197" s="185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86" t="s">
        <v>120</v>
      </c>
      <c r="AT197" s="186" t="s">
        <v>115</v>
      </c>
      <c r="AU197" s="186" t="s">
        <v>83</v>
      </c>
      <c r="AY197" s="15" t="s">
        <v>113</v>
      </c>
      <c r="BE197" s="187">
        <f>IF(N197="základní",J197,0)</f>
        <v>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5" t="s">
        <v>81</v>
      </c>
      <c r="BK197" s="187">
        <f>ROUND(I197*H197,2)</f>
        <v>0</v>
      </c>
      <c r="BL197" s="15" t="s">
        <v>120</v>
      </c>
      <c r="BM197" s="186" t="s">
        <v>321</v>
      </c>
    </row>
    <row r="198" spans="1:65" s="2" customFormat="1" ht="19.5">
      <c r="A198" s="29"/>
      <c r="B198" s="30"/>
      <c r="C198" s="31"/>
      <c r="D198" s="188" t="s">
        <v>122</v>
      </c>
      <c r="E198" s="31"/>
      <c r="F198" s="189" t="s">
        <v>322</v>
      </c>
      <c r="G198" s="31"/>
      <c r="H198" s="31"/>
      <c r="I198" s="31"/>
      <c r="J198" s="31"/>
      <c r="K198" s="31"/>
      <c r="L198" s="34"/>
      <c r="M198" s="190"/>
      <c r="N198" s="191"/>
      <c r="O198" s="66"/>
      <c r="P198" s="66"/>
      <c r="Q198" s="66"/>
      <c r="R198" s="66"/>
      <c r="S198" s="66"/>
      <c r="T198" s="67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5" t="s">
        <v>122</v>
      </c>
      <c r="AU198" s="15" t="s">
        <v>83</v>
      </c>
    </row>
    <row r="199" spans="1:65" s="2" customFormat="1" ht="44.25" customHeight="1">
      <c r="A199" s="29"/>
      <c r="B199" s="30"/>
      <c r="C199" s="176" t="s">
        <v>323</v>
      </c>
      <c r="D199" s="176" t="s">
        <v>115</v>
      </c>
      <c r="E199" s="177" t="s">
        <v>324</v>
      </c>
      <c r="F199" s="178" t="s">
        <v>325</v>
      </c>
      <c r="G199" s="179" t="s">
        <v>137</v>
      </c>
      <c r="H199" s="180">
        <v>1</v>
      </c>
      <c r="I199" s="181"/>
      <c r="J199" s="181">
        <f>ROUND(I199*H199,2)</f>
        <v>0</v>
      </c>
      <c r="K199" s="178" t="s">
        <v>119</v>
      </c>
      <c r="L199" s="34"/>
      <c r="M199" s="182" t="s">
        <v>1</v>
      </c>
      <c r="N199" s="183" t="s">
        <v>39</v>
      </c>
      <c r="O199" s="184">
        <v>1.3520000000000001</v>
      </c>
      <c r="P199" s="184">
        <f>O199*H199</f>
        <v>1.3520000000000001</v>
      </c>
      <c r="Q199" s="184">
        <v>2.1350000000000001E-2</v>
      </c>
      <c r="R199" s="184">
        <f>Q199*H199</f>
        <v>2.1350000000000001E-2</v>
      </c>
      <c r="S199" s="184">
        <v>0</v>
      </c>
      <c r="T199" s="185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86" t="s">
        <v>120</v>
      </c>
      <c r="AT199" s="186" t="s">
        <v>115</v>
      </c>
      <c r="AU199" s="186" t="s">
        <v>83</v>
      </c>
      <c r="AY199" s="15" t="s">
        <v>113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5" t="s">
        <v>81</v>
      </c>
      <c r="BK199" s="187">
        <f>ROUND(I199*H199,2)</f>
        <v>0</v>
      </c>
      <c r="BL199" s="15" t="s">
        <v>120</v>
      </c>
      <c r="BM199" s="186" t="s">
        <v>326</v>
      </c>
    </row>
    <row r="200" spans="1:65" s="2" customFormat="1" ht="19.5">
      <c r="A200" s="29"/>
      <c r="B200" s="30"/>
      <c r="C200" s="31"/>
      <c r="D200" s="188" t="s">
        <v>122</v>
      </c>
      <c r="E200" s="31"/>
      <c r="F200" s="189" t="s">
        <v>327</v>
      </c>
      <c r="G200" s="31"/>
      <c r="H200" s="31"/>
      <c r="I200" s="31"/>
      <c r="J200" s="31"/>
      <c r="K200" s="31"/>
      <c r="L200" s="34"/>
      <c r="M200" s="190"/>
      <c r="N200" s="191"/>
      <c r="O200" s="66"/>
      <c r="P200" s="66"/>
      <c r="Q200" s="66"/>
      <c r="R200" s="66"/>
      <c r="S200" s="66"/>
      <c r="T200" s="67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5" t="s">
        <v>122</v>
      </c>
      <c r="AU200" s="15" t="s">
        <v>83</v>
      </c>
    </row>
    <row r="201" spans="1:65" s="2" customFormat="1" ht="44.25" customHeight="1">
      <c r="A201" s="29"/>
      <c r="B201" s="30"/>
      <c r="C201" s="176" t="s">
        <v>328</v>
      </c>
      <c r="D201" s="176" t="s">
        <v>115</v>
      </c>
      <c r="E201" s="177" t="s">
        <v>329</v>
      </c>
      <c r="F201" s="178" t="s">
        <v>330</v>
      </c>
      <c r="G201" s="179" t="s">
        <v>137</v>
      </c>
      <c r="H201" s="180">
        <v>1</v>
      </c>
      <c r="I201" s="181"/>
      <c r="J201" s="181">
        <f>ROUND(I201*H201,2)</f>
        <v>0</v>
      </c>
      <c r="K201" s="178" t="s">
        <v>119</v>
      </c>
      <c r="L201" s="34"/>
      <c r="M201" s="182" t="s">
        <v>1</v>
      </c>
      <c r="N201" s="183" t="s">
        <v>39</v>
      </c>
      <c r="O201" s="184">
        <v>1.3640000000000001</v>
      </c>
      <c r="P201" s="184">
        <f>O201*H201</f>
        <v>1.3640000000000001</v>
      </c>
      <c r="Q201" s="184">
        <v>2.989E-2</v>
      </c>
      <c r="R201" s="184">
        <f>Q201*H201</f>
        <v>2.989E-2</v>
      </c>
      <c r="S201" s="184">
        <v>0</v>
      </c>
      <c r="T201" s="185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86" t="s">
        <v>120</v>
      </c>
      <c r="AT201" s="186" t="s">
        <v>115</v>
      </c>
      <c r="AU201" s="186" t="s">
        <v>83</v>
      </c>
      <c r="AY201" s="15" t="s">
        <v>113</v>
      </c>
      <c r="BE201" s="187">
        <f>IF(N201="základní",J201,0)</f>
        <v>0</v>
      </c>
      <c r="BF201" s="187">
        <f>IF(N201="snížená",J201,0)</f>
        <v>0</v>
      </c>
      <c r="BG201" s="187">
        <f>IF(N201="zákl. přenesená",J201,0)</f>
        <v>0</v>
      </c>
      <c r="BH201" s="187">
        <f>IF(N201="sníž. přenesená",J201,0)</f>
        <v>0</v>
      </c>
      <c r="BI201" s="187">
        <f>IF(N201="nulová",J201,0)</f>
        <v>0</v>
      </c>
      <c r="BJ201" s="15" t="s">
        <v>81</v>
      </c>
      <c r="BK201" s="187">
        <f>ROUND(I201*H201,2)</f>
        <v>0</v>
      </c>
      <c r="BL201" s="15" t="s">
        <v>120</v>
      </c>
      <c r="BM201" s="186" t="s">
        <v>331</v>
      </c>
    </row>
    <row r="202" spans="1:65" s="2" customFormat="1" ht="19.5">
      <c r="A202" s="29"/>
      <c r="B202" s="30"/>
      <c r="C202" s="31"/>
      <c r="D202" s="188" t="s">
        <v>122</v>
      </c>
      <c r="E202" s="31"/>
      <c r="F202" s="189" t="s">
        <v>332</v>
      </c>
      <c r="G202" s="31"/>
      <c r="H202" s="31"/>
      <c r="I202" s="31"/>
      <c r="J202" s="31"/>
      <c r="K202" s="31"/>
      <c r="L202" s="34"/>
      <c r="M202" s="190"/>
      <c r="N202" s="191"/>
      <c r="O202" s="66"/>
      <c r="P202" s="66"/>
      <c r="Q202" s="66"/>
      <c r="R202" s="66"/>
      <c r="S202" s="66"/>
      <c r="T202" s="67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5" t="s">
        <v>122</v>
      </c>
      <c r="AU202" s="15" t="s">
        <v>83</v>
      </c>
    </row>
    <row r="203" spans="1:65" s="12" customFormat="1" ht="22.9" customHeight="1">
      <c r="B203" s="161"/>
      <c r="C203" s="162"/>
      <c r="D203" s="163" t="s">
        <v>73</v>
      </c>
      <c r="E203" s="174" t="s">
        <v>333</v>
      </c>
      <c r="F203" s="174" t="s">
        <v>334</v>
      </c>
      <c r="G203" s="162"/>
      <c r="H203" s="162"/>
      <c r="I203" s="162"/>
      <c r="J203" s="175">
        <f>BK203</f>
        <v>0</v>
      </c>
      <c r="K203" s="162"/>
      <c r="L203" s="166"/>
      <c r="M203" s="167"/>
      <c r="N203" s="168"/>
      <c r="O203" s="168"/>
      <c r="P203" s="169">
        <f>P204</f>
        <v>0.15423100000000001</v>
      </c>
      <c r="Q203" s="168"/>
      <c r="R203" s="169">
        <f>R204</f>
        <v>0</v>
      </c>
      <c r="S203" s="168"/>
      <c r="T203" s="170">
        <f>T204</f>
        <v>0</v>
      </c>
      <c r="AR203" s="171" t="s">
        <v>81</v>
      </c>
      <c r="AT203" s="172" t="s">
        <v>73</v>
      </c>
      <c r="AU203" s="172" t="s">
        <v>81</v>
      </c>
      <c r="AY203" s="171" t="s">
        <v>113</v>
      </c>
      <c r="BK203" s="173">
        <f>BK204</f>
        <v>0</v>
      </c>
    </row>
    <row r="204" spans="1:65" s="2" customFormat="1" ht="24.2" customHeight="1">
      <c r="A204" s="29"/>
      <c r="B204" s="30"/>
      <c r="C204" s="176" t="s">
        <v>335</v>
      </c>
      <c r="D204" s="176" t="s">
        <v>115</v>
      </c>
      <c r="E204" s="177" t="s">
        <v>336</v>
      </c>
      <c r="F204" s="178" t="s">
        <v>337</v>
      </c>
      <c r="G204" s="179" t="s">
        <v>338</v>
      </c>
      <c r="H204" s="180">
        <v>7.6999999999999999E-2</v>
      </c>
      <c r="I204" s="181"/>
      <c r="J204" s="181">
        <f>ROUND(I204*H204,2)</f>
        <v>0</v>
      </c>
      <c r="K204" s="178" t="s">
        <v>119</v>
      </c>
      <c r="L204" s="34"/>
      <c r="M204" s="202" t="s">
        <v>1</v>
      </c>
      <c r="N204" s="203" t="s">
        <v>39</v>
      </c>
      <c r="O204" s="204">
        <v>2.0030000000000001</v>
      </c>
      <c r="P204" s="204">
        <f>O204*H204</f>
        <v>0.15423100000000001</v>
      </c>
      <c r="Q204" s="204">
        <v>0</v>
      </c>
      <c r="R204" s="204">
        <f>Q204*H204</f>
        <v>0</v>
      </c>
      <c r="S204" s="204">
        <v>0</v>
      </c>
      <c r="T204" s="205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86" t="s">
        <v>120</v>
      </c>
      <c r="AT204" s="186" t="s">
        <v>115</v>
      </c>
      <c r="AU204" s="186" t="s">
        <v>83</v>
      </c>
      <c r="AY204" s="15" t="s">
        <v>113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5" t="s">
        <v>81</v>
      </c>
      <c r="BK204" s="187">
        <f>ROUND(I204*H204,2)</f>
        <v>0</v>
      </c>
      <c r="BL204" s="15" t="s">
        <v>120</v>
      </c>
      <c r="BM204" s="186" t="s">
        <v>339</v>
      </c>
    </row>
    <row r="205" spans="1:65" s="2" customFormat="1" ht="6.95" customHeight="1">
      <c r="A205" s="29"/>
      <c r="B205" s="49"/>
      <c r="C205" s="50"/>
      <c r="D205" s="50"/>
      <c r="E205" s="50"/>
      <c r="F205" s="50"/>
      <c r="G205" s="50"/>
      <c r="H205" s="50"/>
      <c r="I205" s="50"/>
      <c r="J205" s="50"/>
      <c r="K205" s="50"/>
      <c r="L205" s="34"/>
      <c r="M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</row>
  </sheetData>
  <sheetProtection password="CCE1" sheet="1" objects="1" scenarios="1"/>
  <protectedRanges>
    <protectedRange sqref="I122:I204" name="Oblast1"/>
  </protectedRanges>
  <autoFilter ref="C118:K20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03 - Soupis prací kácení dřevin</vt:lpstr>
      <vt:lpstr>'03 - Soupis prací kácení dřevin'!Názvy_tisku</vt:lpstr>
      <vt:lpstr>'Rekapitulace stavby'!Názvy_tisku</vt:lpstr>
      <vt:lpstr>'03 - Soupis prací kácení dřevin'!Oblast_tisku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CLT01\Jana Janíková</dc:creator>
  <cp:lastModifiedBy>Uživatel</cp:lastModifiedBy>
  <dcterms:created xsi:type="dcterms:W3CDTF">2022-05-19T10:55:25Z</dcterms:created>
  <dcterms:modified xsi:type="dcterms:W3CDTF">2022-05-20T07:22:29Z</dcterms:modified>
</cp:coreProperties>
</file>